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меты" sheetId="1" r:id="rId1"/>
    <sheet name="СМЕТА ОБЩАЯ 2016 ГОД" sheetId="2" r:id="rId2"/>
    <sheet name="Лист3" sheetId="3" r:id="rId3"/>
  </sheets>
  <externalReferences>
    <externalReference r:id="rId4"/>
  </externalReferences>
  <definedNames>
    <definedName name="_xlnm.Print_Area" localSheetId="1">'СМЕТА ОБЩАЯ 2016 ГОД'!$A$1:$Q$42</definedName>
    <definedName name="_xlnm.Print_Area" localSheetId="0">сметы!$A$1:$S$452</definedName>
  </definedNames>
  <calcPr calcId="114210" fullPrecision="0"/>
</workbook>
</file>

<file path=xl/calcChain.xml><?xml version="1.0" encoding="utf-8"?>
<calcChain xmlns="http://schemas.openxmlformats.org/spreadsheetml/2006/main">
  <c r="S438" i="1"/>
  <c r="S447"/>
  <c r="S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26"/>
  <c r="O447"/>
  <c r="O428"/>
  <c r="O427"/>
  <c r="P426"/>
  <c r="O426"/>
  <c r="J426"/>
  <c r="G447"/>
  <c r="M447"/>
  <c r="L447"/>
  <c r="N446"/>
  <c r="N445"/>
  <c r="N444"/>
  <c r="N443"/>
  <c r="N442"/>
  <c r="E442"/>
  <c r="N441"/>
  <c r="N440"/>
  <c r="N439"/>
  <c r="N438"/>
  <c r="E438"/>
  <c r="N437"/>
  <c r="N436"/>
  <c r="N435"/>
  <c r="N434"/>
  <c r="N433"/>
  <c r="N432"/>
  <c r="N431"/>
  <c r="N430"/>
  <c r="N429"/>
  <c r="E429"/>
  <c r="N428"/>
  <c r="N427"/>
  <c r="E427"/>
  <c r="N426"/>
  <c r="N447"/>
  <c r="E418"/>
  <c r="G418"/>
  <c r="G420"/>
  <c r="S374"/>
  <c r="G374"/>
  <c r="H374"/>
  <c r="I374"/>
  <c r="J374"/>
  <c r="K374"/>
  <c r="O374"/>
  <c r="N374"/>
  <c r="P374"/>
  <c r="Q374"/>
  <c r="R374"/>
  <c r="F374"/>
  <c r="F369"/>
  <c r="F371"/>
  <c r="F372"/>
  <c r="F373"/>
  <c r="F375"/>
  <c r="F376"/>
  <c r="F377"/>
  <c r="F378"/>
  <c r="G378"/>
  <c r="H378"/>
  <c r="I378"/>
  <c r="J378"/>
  <c r="K378"/>
  <c r="O378"/>
  <c r="G375"/>
  <c r="H375"/>
  <c r="N375"/>
  <c r="P375"/>
  <c r="Q375"/>
  <c r="R375"/>
  <c r="G376"/>
  <c r="H376"/>
  <c r="N376"/>
  <c r="P376"/>
  <c r="Q376"/>
  <c r="R376"/>
  <c r="G377"/>
  <c r="N377"/>
  <c r="P377"/>
  <c r="Q377"/>
  <c r="R377"/>
  <c r="N378"/>
  <c r="P378"/>
  <c r="Q378"/>
  <c r="R378"/>
  <c r="E379"/>
  <c r="F379"/>
  <c r="G379"/>
  <c r="N379"/>
  <c r="P379"/>
  <c r="Q379"/>
  <c r="R379"/>
  <c r="S317"/>
  <c r="S318"/>
  <c r="G317"/>
  <c r="H317"/>
  <c r="I317"/>
  <c r="J317"/>
  <c r="K317"/>
  <c r="O317"/>
  <c r="N317"/>
  <c r="P317"/>
  <c r="Q317"/>
  <c r="R317"/>
  <c r="F317"/>
  <c r="S264"/>
  <c r="G264"/>
  <c r="H264"/>
  <c r="I264"/>
  <c r="J264"/>
  <c r="K264"/>
  <c r="O264"/>
  <c r="N264"/>
  <c r="P264"/>
  <c r="Q264"/>
  <c r="R264"/>
  <c r="F264"/>
  <c r="E260"/>
  <c r="S211"/>
  <c r="P211"/>
  <c r="Q211"/>
  <c r="R211"/>
  <c r="S209"/>
  <c r="S208"/>
  <c r="G208"/>
  <c r="H208"/>
  <c r="I208"/>
  <c r="J208"/>
  <c r="K208"/>
  <c r="O208"/>
  <c r="N208"/>
  <c r="P208"/>
  <c r="Q208"/>
  <c r="R208"/>
  <c r="F208"/>
  <c r="E204"/>
  <c r="S143"/>
  <c r="S150"/>
  <c r="G150"/>
  <c r="H150"/>
  <c r="I150"/>
  <c r="J150"/>
  <c r="K150"/>
  <c r="N150"/>
  <c r="O150"/>
  <c r="P150"/>
  <c r="Q150"/>
  <c r="R150"/>
  <c r="F150"/>
  <c r="E146"/>
  <c r="S91"/>
  <c r="S92"/>
  <c r="G91"/>
  <c r="H91"/>
  <c r="I91"/>
  <c r="J91"/>
  <c r="K91"/>
  <c r="O91"/>
  <c r="N91"/>
  <c r="P91"/>
  <c r="Q91"/>
  <c r="R91"/>
  <c r="F91"/>
  <c r="E87"/>
  <c r="S34"/>
  <c r="S33"/>
  <c r="H33"/>
  <c r="I33"/>
  <c r="J33"/>
  <c r="K33"/>
  <c r="N33"/>
  <c r="O33"/>
  <c r="P33"/>
  <c r="Q33"/>
  <c r="R33"/>
  <c r="G33"/>
  <c r="F33"/>
  <c r="E29"/>
  <c r="M331"/>
  <c r="H447"/>
  <c r="E420"/>
  <c r="E426"/>
  <c r="F444"/>
  <c r="F370"/>
  <c r="S379"/>
  <c r="H379"/>
  <c r="I379"/>
  <c r="J379"/>
  <c r="K379"/>
  <c r="O379"/>
  <c r="I375"/>
  <c r="J375"/>
  <c r="K375"/>
  <c r="O375"/>
  <c r="I376"/>
  <c r="J376"/>
  <c r="K376"/>
  <c r="O376"/>
  <c r="S378"/>
  <c r="H377"/>
  <c r="I377"/>
  <c r="J377"/>
  <c r="K377"/>
  <c r="O377"/>
  <c r="L388"/>
  <c r="M388"/>
  <c r="F445"/>
  <c r="F437"/>
  <c r="F435"/>
  <c r="F433"/>
  <c r="F431"/>
  <c r="F436"/>
  <c r="F434"/>
  <c r="F432"/>
  <c r="F430"/>
  <c r="F428"/>
  <c r="F439"/>
  <c r="F438"/>
  <c r="F442"/>
  <c r="F440"/>
  <c r="F427"/>
  <c r="J427"/>
  <c r="K427"/>
  <c r="F443"/>
  <c r="F441"/>
  <c r="O442"/>
  <c r="P442"/>
  <c r="Q442"/>
  <c r="R442"/>
  <c r="K413"/>
  <c r="O441"/>
  <c r="P441"/>
  <c r="Q441"/>
  <c r="R441"/>
  <c r="O443"/>
  <c r="P443"/>
  <c r="Q443"/>
  <c r="R443"/>
  <c r="E446"/>
  <c r="F446"/>
  <c r="F426"/>
  <c r="O444"/>
  <c r="P444"/>
  <c r="Q444"/>
  <c r="R444"/>
  <c r="K412"/>
  <c r="O439"/>
  <c r="P439"/>
  <c r="Q439"/>
  <c r="R439"/>
  <c r="P428"/>
  <c r="Q428"/>
  <c r="R428"/>
  <c r="P427"/>
  <c r="Q427"/>
  <c r="R427"/>
  <c r="O440"/>
  <c r="P440"/>
  <c r="Q440"/>
  <c r="R440"/>
  <c r="S375"/>
  <c r="S377"/>
  <c r="S376"/>
  <c r="L278"/>
  <c r="M278"/>
  <c r="L222"/>
  <c r="M222"/>
  <c r="S427"/>
  <c r="O430"/>
  <c r="P430"/>
  <c r="Q430"/>
  <c r="R430"/>
  <c r="F429"/>
  <c r="O431"/>
  <c r="P431"/>
  <c r="Q431"/>
  <c r="R431"/>
  <c r="J431"/>
  <c r="K431"/>
  <c r="O445"/>
  <c r="P445"/>
  <c r="Q445"/>
  <c r="R445"/>
  <c r="O436"/>
  <c r="P436"/>
  <c r="Q436"/>
  <c r="R436"/>
  <c r="J436"/>
  <c r="K436"/>
  <c r="O437"/>
  <c r="P437"/>
  <c r="Q437"/>
  <c r="R437"/>
  <c r="J437"/>
  <c r="K437"/>
  <c r="O434"/>
  <c r="P434"/>
  <c r="Q434"/>
  <c r="R434"/>
  <c r="O435"/>
  <c r="P435"/>
  <c r="Q435"/>
  <c r="R435"/>
  <c r="O438"/>
  <c r="P438"/>
  <c r="Q438"/>
  <c r="R438"/>
  <c r="J438"/>
  <c r="K438"/>
  <c r="O432"/>
  <c r="P432"/>
  <c r="Q432"/>
  <c r="R432"/>
  <c r="J432"/>
  <c r="K432"/>
  <c r="O433"/>
  <c r="P433"/>
  <c r="Q433"/>
  <c r="R433"/>
  <c r="J433"/>
  <c r="K433"/>
  <c r="J443"/>
  <c r="K443"/>
  <c r="J439"/>
  <c r="K439"/>
  <c r="J444"/>
  <c r="K444"/>
  <c r="J442"/>
  <c r="K442"/>
  <c r="S431"/>
  <c r="E447"/>
  <c r="F447"/>
  <c r="J428"/>
  <c r="K428"/>
  <c r="J441"/>
  <c r="K441"/>
  <c r="J440"/>
  <c r="K440"/>
  <c r="O446"/>
  <c r="P446"/>
  <c r="Q446"/>
  <c r="R446"/>
  <c r="L164"/>
  <c r="M164"/>
  <c r="S436"/>
  <c r="S432"/>
  <c r="S433"/>
  <c r="S437"/>
  <c r="J434"/>
  <c r="K434"/>
  <c r="S445"/>
  <c r="J445"/>
  <c r="K445"/>
  <c r="J430"/>
  <c r="K430"/>
  <c r="S440"/>
  <c r="S441"/>
  <c r="J435"/>
  <c r="K435"/>
  <c r="O429"/>
  <c r="P429"/>
  <c r="Q429"/>
  <c r="R429"/>
  <c r="S428"/>
  <c r="J446"/>
  <c r="K446"/>
  <c r="S444"/>
  <c r="S442"/>
  <c r="S439"/>
  <c r="S443"/>
  <c r="L105"/>
  <c r="M105"/>
  <c r="L47"/>
  <c r="M47"/>
  <c r="E217"/>
  <c r="N387"/>
  <c r="N386"/>
  <c r="N385"/>
  <c r="N384"/>
  <c r="N383"/>
  <c r="E383"/>
  <c r="N382"/>
  <c r="N381"/>
  <c r="N380"/>
  <c r="N373"/>
  <c r="N372"/>
  <c r="N371"/>
  <c r="N370"/>
  <c r="E368"/>
  <c r="N369"/>
  <c r="N368"/>
  <c r="N367"/>
  <c r="E359"/>
  <c r="E361"/>
  <c r="N330"/>
  <c r="N329"/>
  <c r="N328"/>
  <c r="N327"/>
  <c r="E326"/>
  <c r="N325"/>
  <c r="N324"/>
  <c r="N323"/>
  <c r="N322"/>
  <c r="E322"/>
  <c r="N321"/>
  <c r="N320"/>
  <c r="N319"/>
  <c r="N318"/>
  <c r="N316"/>
  <c r="N315"/>
  <c r="N314"/>
  <c r="N313"/>
  <c r="E311"/>
  <c r="N312"/>
  <c r="N311"/>
  <c r="N310"/>
  <c r="E302"/>
  <c r="E304"/>
  <c r="N277"/>
  <c r="N276"/>
  <c r="N275"/>
  <c r="N274"/>
  <c r="N273"/>
  <c r="E273"/>
  <c r="N272"/>
  <c r="N271"/>
  <c r="N270"/>
  <c r="N269"/>
  <c r="E269"/>
  <c r="N268"/>
  <c r="N267"/>
  <c r="N266"/>
  <c r="N265"/>
  <c r="N263"/>
  <c r="N262"/>
  <c r="N261"/>
  <c r="N260"/>
  <c r="E258"/>
  <c r="N259"/>
  <c r="N258"/>
  <c r="N257"/>
  <c r="E249"/>
  <c r="E251"/>
  <c r="F276"/>
  <c r="G276"/>
  <c r="H276"/>
  <c r="I276"/>
  <c r="J276"/>
  <c r="K276"/>
  <c r="O276"/>
  <c r="E27"/>
  <c r="L33" i="2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L24"/>
  <c r="L23"/>
  <c r="K25"/>
  <c r="J25"/>
  <c r="K24"/>
  <c r="J24"/>
  <c r="J23"/>
  <c r="K23"/>
  <c r="L22"/>
  <c r="K22"/>
  <c r="J22"/>
  <c r="L21"/>
  <c r="K21"/>
  <c r="J21"/>
  <c r="L20"/>
  <c r="L19"/>
  <c r="K20"/>
  <c r="J20"/>
  <c r="J19"/>
  <c r="L18"/>
  <c r="L17"/>
  <c r="K18"/>
  <c r="J18"/>
  <c r="L16"/>
  <c r="K16"/>
  <c r="J16"/>
  <c r="L15"/>
  <c r="L14"/>
  <c r="L13"/>
  <c r="K15"/>
  <c r="J15"/>
  <c r="J14"/>
  <c r="J13"/>
  <c r="N221" i="1"/>
  <c r="N220"/>
  <c r="N219"/>
  <c r="N218"/>
  <c r="N217"/>
  <c r="N216"/>
  <c r="N215"/>
  <c r="N214"/>
  <c r="N213"/>
  <c r="E213"/>
  <c r="N212"/>
  <c r="N210"/>
  <c r="N209"/>
  <c r="N207"/>
  <c r="N206"/>
  <c r="N205"/>
  <c r="N204"/>
  <c r="E202"/>
  <c r="N203"/>
  <c r="N202"/>
  <c r="N201"/>
  <c r="E193"/>
  <c r="E195"/>
  <c r="N163"/>
  <c r="N162"/>
  <c r="N161"/>
  <c r="N160"/>
  <c r="N159"/>
  <c r="E159"/>
  <c r="N158"/>
  <c r="N157"/>
  <c r="N156"/>
  <c r="N155"/>
  <c r="E155"/>
  <c r="N154"/>
  <c r="N153"/>
  <c r="N152"/>
  <c r="N151"/>
  <c r="N149"/>
  <c r="N148"/>
  <c r="N147"/>
  <c r="N146"/>
  <c r="E144"/>
  <c r="N145"/>
  <c r="N144"/>
  <c r="N143"/>
  <c r="E135"/>
  <c r="E137"/>
  <c r="F162"/>
  <c r="N104"/>
  <c r="N103"/>
  <c r="N102"/>
  <c r="N101"/>
  <c r="N100"/>
  <c r="E100"/>
  <c r="N99"/>
  <c r="N98"/>
  <c r="N97"/>
  <c r="N96"/>
  <c r="E96"/>
  <c r="N95"/>
  <c r="N94"/>
  <c r="N93"/>
  <c r="N92"/>
  <c r="N90"/>
  <c r="N89"/>
  <c r="N88"/>
  <c r="N87"/>
  <c r="E85"/>
  <c r="N86"/>
  <c r="N85"/>
  <c r="N84"/>
  <c r="E76"/>
  <c r="E78"/>
  <c r="N46"/>
  <c r="N45"/>
  <c r="N44"/>
  <c r="N43"/>
  <c r="N42"/>
  <c r="E42"/>
  <c r="N41"/>
  <c r="N40"/>
  <c r="N39"/>
  <c r="N38"/>
  <c r="E38"/>
  <c r="N37"/>
  <c r="N36"/>
  <c r="N35"/>
  <c r="N34"/>
  <c r="N32"/>
  <c r="N31"/>
  <c r="N30"/>
  <c r="N29"/>
  <c r="N28"/>
  <c r="N27"/>
  <c r="N26"/>
  <c r="E18"/>
  <c r="E20"/>
  <c r="S435"/>
  <c r="S430"/>
  <c r="S434"/>
  <c r="S446"/>
  <c r="J429"/>
  <c r="K429"/>
  <c r="P447"/>
  <c r="Q426"/>
  <c r="F159"/>
  <c r="N388"/>
  <c r="F100"/>
  <c r="F27"/>
  <c r="G27"/>
  <c r="H27"/>
  <c r="I27"/>
  <c r="J27"/>
  <c r="K27"/>
  <c r="N105"/>
  <c r="N164"/>
  <c r="F155"/>
  <c r="F85"/>
  <c r="F144"/>
  <c r="N278"/>
  <c r="J17" i="2"/>
  <c r="K14"/>
  <c r="K13"/>
  <c r="F210" i="1"/>
  <c r="F211"/>
  <c r="G211"/>
  <c r="H211"/>
  <c r="I211"/>
  <c r="J211"/>
  <c r="K211"/>
  <c r="O211"/>
  <c r="N47"/>
  <c r="N331"/>
  <c r="K19" i="2"/>
  <c r="K17"/>
  <c r="L35"/>
  <c r="N222" i="1"/>
  <c r="E310"/>
  <c r="G359"/>
  <c r="G361"/>
  <c r="F385"/>
  <c r="F382"/>
  <c r="F380"/>
  <c r="F386"/>
  <c r="F384"/>
  <c r="F381"/>
  <c r="G371"/>
  <c r="H371"/>
  <c r="I371"/>
  <c r="J371"/>
  <c r="K371"/>
  <c r="O371"/>
  <c r="E367"/>
  <c r="F368"/>
  <c r="F383"/>
  <c r="F328"/>
  <c r="F326"/>
  <c r="F325"/>
  <c r="F323"/>
  <c r="F320"/>
  <c r="F318"/>
  <c r="F315"/>
  <c r="F312"/>
  <c r="F329"/>
  <c r="F327"/>
  <c r="F324"/>
  <c r="F321"/>
  <c r="F319"/>
  <c r="F316"/>
  <c r="F314"/>
  <c r="G314"/>
  <c r="H314"/>
  <c r="I314"/>
  <c r="J314"/>
  <c r="K314"/>
  <c r="O314"/>
  <c r="F311"/>
  <c r="F322"/>
  <c r="G302"/>
  <c r="G304"/>
  <c r="G249"/>
  <c r="G251"/>
  <c r="E257"/>
  <c r="F258"/>
  <c r="F275"/>
  <c r="F272"/>
  <c r="F270"/>
  <c r="F267"/>
  <c r="F265"/>
  <c r="F262"/>
  <c r="F259"/>
  <c r="P276"/>
  <c r="Q276"/>
  <c r="R276"/>
  <c r="F274"/>
  <c r="F271"/>
  <c r="F269"/>
  <c r="F268"/>
  <c r="F266"/>
  <c r="F263"/>
  <c r="F261"/>
  <c r="G261"/>
  <c r="H261"/>
  <c r="I261"/>
  <c r="J261"/>
  <c r="K261"/>
  <c r="O261"/>
  <c r="F273"/>
  <c r="G193"/>
  <c r="G195"/>
  <c r="E201"/>
  <c r="F41"/>
  <c r="F40"/>
  <c r="F39"/>
  <c r="F38"/>
  <c r="F28"/>
  <c r="G28"/>
  <c r="F45"/>
  <c r="F44"/>
  <c r="F43"/>
  <c r="F37"/>
  <c r="F36"/>
  <c r="F35"/>
  <c r="F34"/>
  <c r="F32"/>
  <c r="F31"/>
  <c r="F30"/>
  <c r="E26"/>
  <c r="F103"/>
  <c r="F102"/>
  <c r="F101"/>
  <c r="F95"/>
  <c r="F94"/>
  <c r="F93"/>
  <c r="F92"/>
  <c r="F90"/>
  <c r="F89"/>
  <c r="F86"/>
  <c r="F99"/>
  <c r="F98"/>
  <c r="F97"/>
  <c r="F96"/>
  <c r="F88"/>
  <c r="E84"/>
  <c r="F42"/>
  <c r="G42"/>
  <c r="F158"/>
  <c r="F157"/>
  <c r="F156"/>
  <c r="F161"/>
  <c r="F160"/>
  <c r="F154"/>
  <c r="F153"/>
  <c r="F152"/>
  <c r="F151"/>
  <c r="F149"/>
  <c r="F148"/>
  <c r="F147"/>
  <c r="F145"/>
  <c r="E143"/>
  <c r="G18"/>
  <c r="G20"/>
  <c r="G76"/>
  <c r="G78"/>
  <c r="F219"/>
  <c r="F216"/>
  <c r="F214"/>
  <c r="F209"/>
  <c r="F206"/>
  <c r="F203"/>
  <c r="G135"/>
  <c r="G137"/>
  <c r="F202"/>
  <c r="F205"/>
  <c r="F207"/>
  <c r="F212"/>
  <c r="F213"/>
  <c r="F215"/>
  <c r="F217"/>
  <c r="F218"/>
  <c r="F220"/>
  <c r="S429"/>
  <c r="R426"/>
  <c r="R447"/>
  <c r="Q447"/>
  <c r="I447"/>
  <c r="E277"/>
  <c r="F277"/>
  <c r="E387"/>
  <c r="F387"/>
  <c r="G387"/>
  <c r="F146"/>
  <c r="E330"/>
  <c r="F330"/>
  <c r="E163"/>
  <c r="F163"/>
  <c r="F143"/>
  <c r="F87"/>
  <c r="K12"/>
  <c r="E221"/>
  <c r="F221"/>
  <c r="F29"/>
  <c r="E46"/>
  <c r="F46"/>
  <c r="O46"/>
  <c r="F26"/>
  <c r="G26"/>
  <c r="F84"/>
  <c r="E104"/>
  <c r="F104"/>
  <c r="G104"/>
  <c r="K13"/>
  <c r="K35" i="2"/>
  <c r="H28" i="1"/>
  <c r="I28"/>
  <c r="J28"/>
  <c r="K28"/>
  <c r="J35" i="2"/>
  <c r="F310" i="1"/>
  <c r="P310"/>
  <c r="Q310"/>
  <c r="G330"/>
  <c r="H330"/>
  <c r="I330"/>
  <c r="J330"/>
  <c r="K330"/>
  <c r="O330"/>
  <c r="P330"/>
  <c r="Q330"/>
  <c r="P319"/>
  <c r="Q319"/>
  <c r="R319"/>
  <c r="G319"/>
  <c r="H319"/>
  <c r="I319"/>
  <c r="J319"/>
  <c r="K319"/>
  <c r="O319"/>
  <c r="P327"/>
  <c r="Q327"/>
  <c r="R327"/>
  <c r="G327"/>
  <c r="H327"/>
  <c r="I327"/>
  <c r="J327"/>
  <c r="K327"/>
  <c r="O327"/>
  <c r="P318"/>
  <c r="Q318"/>
  <c r="R318"/>
  <c r="G318"/>
  <c r="H318"/>
  <c r="I318"/>
  <c r="J318"/>
  <c r="K318"/>
  <c r="O318"/>
  <c r="P328"/>
  <c r="Q328"/>
  <c r="R328"/>
  <c r="G328"/>
  <c r="H328"/>
  <c r="I328"/>
  <c r="J328"/>
  <c r="K328"/>
  <c r="O328"/>
  <c r="P368"/>
  <c r="Q368"/>
  <c r="R368"/>
  <c r="G368"/>
  <c r="P381"/>
  <c r="Q381"/>
  <c r="R381"/>
  <c r="G381"/>
  <c r="P372"/>
  <c r="Q372"/>
  <c r="R372"/>
  <c r="G372"/>
  <c r="H372"/>
  <c r="I372"/>
  <c r="J372"/>
  <c r="K372"/>
  <c r="O372"/>
  <c r="P380"/>
  <c r="Q380"/>
  <c r="R380"/>
  <c r="G380"/>
  <c r="P385"/>
  <c r="Q385"/>
  <c r="R385"/>
  <c r="G385"/>
  <c r="H385"/>
  <c r="I385"/>
  <c r="J385"/>
  <c r="K385"/>
  <c r="O385"/>
  <c r="P322"/>
  <c r="Q322"/>
  <c r="R322"/>
  <c r="G322"/>
  <c r="H322"/>
  <c r="I322"/>
  <c r="J322"/>
  <c r="K322"/>
  <c r="O322"/>
  <c r="P311"/>
  <c r="Q311"/>
  <c r="R311"/>
  <c r="G311"/>
  <c r="H311"/>
  <c r="I311"/>
  <c r="J311"/>
  <c r="K311"/>
  <c r="O311"/>
  <c r="P316"/>
  <c r="Q316"/>
  <c r="R316"/>
  <c r="G316"/>
  <c r="H316"/>
  <c r="I316"/>
  <c r="J316"/>
  <c r="K316"/>
  <c r="O316"/>
  <c r="P324"/>
  <c r="Q324"/>
  <c r="R324"/>
  <c r="G324"/>
  <c r="H324"/>
  <c r="I324"/>
  <c r="J324"/>
  <c r="K324"/>
  <c r="O324"/>
  <c r="P329"/>
  <c r="Q329"/>
  <c r="R329"/>
  <c r="G329"/>
  <c r="H329"/>
  <c r="I329"/>
  <c r="J329"/>
  <c r="K329"/>
  <c r="O329"/>
  <c r="P315"/>
  <c r="Q315"/>
  <c r="R315"/>
  <c r="G315"/>
  <c r="H315"/>
  <c r="I315"/>
  <c r="J315"/>
  <c r="K315"/>
  <c r="O315"/>
  <c r="P320"/>
  <c r="Q320"/>
  <c r="R320"/>
  <c r="G320"/>
  <c r="H320"/>
  <c r="I320"/>
  <c r="J320"/>
  <c r="K320"/>
  <c r="O320"/>
  <c r="P323"/>
  <c r="Q323"/>
  <c r="R323"/>
  <c r="G323"/>
  <c r="H323"/>
  <c r="I323"/>
  <c r="J323"/>
  <c r="K323"/>
  <c r="O323"/>
  <c r="P326"/>
  <c r="Q326"/>
  <c r="R326"/>
  <c r="G326"/>
  <c r="H326"/>
  <c r="I326"/>
  <c r="J326"/>
  <c r="K326"/>
  <c r="P383"/>
  <c r="Q383"/>
  <c r="R383"/>
  <c r="G383"/>
  <c r="P373"/>
  <c r="Q373"/>
  <c r="R373"/>
  <c r="G373"/>
  <c r="P384"/>
  <c r="G384"/>
  <c r="H384"/>
  <c r="I384"/>
  <c r="J384"/>
  <c r="K384"/>
  <c r="O384"/>
  <c r="P369"/>
  <c r="Q369"/>
  <c r="R369"/>
  <c r="G369"/>
  <c r="H369"/>
  <c r="I369"/>
  <c r="J369"/>
  <c r="K369"/>
  <c r="O369"/>
  <c r="P382"/>
  <c r="Q382"/>
  <c r="R382"/>
  <c r="G382"/>
  <c r="P321"/>
  <c r="Q321"/>
  <c r="R321"/>
  <c r="G321"/>
  <c r="H321"/>
  <c r="I321"/>
  <c r="J321"/>
  <c r="K321"/>
  <c r="O321"/>
  <c r="P312"/>
  <c r="Q312"/>
  <c r="R312"/>
  <c r="G312"/>
  <c r="H312"/>
  <c r="I312"/>
  <c r="J312"/>
  <c r="K312"/>
  <c r="O312"/>
  <c r="P325"/>
  <c r="Q325"/>
  <c r="R325"/>
  <c r="G325"/>
  <c r="H325"/>
  <c r="I325"/>
  <c r="J325"/>
  <c r="K325"/>
  <c r="O325"/>
  <c r="P386"/>
  <c r="Q386"/>
  <c r="R386"/>
  <c r="G386"/>
  <c r="G277"/>
  <c r="H277"/>
  <c r="I277"/>
  <c r="J277"/>
  <c r="K277"/>
  <c r="O277"/>
  <c r="P277"/>
  <c r="Q277"/>
  <c r="S276"/>
  <c r="P273"/>
  <c r="Q273"/>
  <c r="R273"/>
  <c r="G273"/>
  <c r="H273"/>
  <c r="I273"/>
  <c r="J273"/>
  <c r="K273"/>
  <c r="O273"/>
  <c r="P263"/>
  <c r="Q263"/>
  <c r="R263"/>
  <c r="G263"/>
  <c r="H263"/>
  <c r="I263"/>
  <c r="J263"/>
  <c r="K263"/>
  <c r="O263"/>
  <c r="P269"/>
  <c r="Q269"/>
  <c r="R269"/>
  <c r="G269"/>
  <c r="H269"/>
  <c r="I269"/>
  <c r="J269"/>
  <c r="K269"/>
  <c r="O269"/>
  <c r="P274"/>
  <c r="Q274"/>
  <c r="R274"/>
  <c r="G274"/>
  <c r="H274"/>
  <c r="I274"/>
  <c r="J274"/>
  <c r="K274"/>
  <c r="O274"/>
  <c r="P259"/>
  <c r="Q259"/>
  <c r="R259"/>
  <c r="G259"/>
  <c r="H259"/>
  <c r="I259"/>
  <c r="J259"/>
  <c r="K259"/>
  <c r="O259"/>
  <c r="P265"/>
  <c r="Q265"/>
  <c r="R265"/>
  <c r="G265"/>
  <c r="H265"/>
  <c r="I265"/>
  <c r="J265"/>
  <c r="K265"/>
  <c r="O265"/>
  <c r="P272"/>
  <c r="Q272"/>
  <c r="R272"/>
  <c r="G272"/>
  <c r="H272"/>
  <c r="I272"/>
  <c r="J272"/>
  <c r="K272"/>
  <c r="O272"/>
  <c r="P221"/>
  <c r="G221"/>
  <c r="H221"/>
  <c r="I221"/>
  <c r="J221"/>
  <c r="K221"/>
  <c r="P266"/>
  <c r="Q266"/>
  <c r="R266"/>
  <c r="G266"/>
  <c r="H266"/>
  <c r="I266"/>
  <c r="J266"/>
  <c r="K266"/>
  <c r="O266"/>
  <c r="P268"/>
  <c r="Q268"/>
  <c r="R268"/>
  <c r="G268"/>
  <c r="H268"/>
  <c r="I268"/>
  <c r="J268"/>
  <c r="K268"/>
  <c r="O268"/>
  <c r="P271"/>
  <c r="Q271"/>
  <c r="R271"/>
  <c r="G271"/>
  <c r="H271"/>
  <c r="I271"/>
  <c r="J271"/>
  <c r="K271"/>
  <c r="O271"/>
  <c r="P262"/>
  <c r="Q262"/>
  <c r="R262"/>
  <c r="G262"/>
  <c r="H262"/>
  <c r="I262"/>
  <c r="J262"/>
  <c r="K262"/>
  <c r="O262"/>
  <c r="P267"/>
  <c r="Q267"/>
  <c r="R267"/>
  <c r="G267"/>
  <c r="H267"/>
  <c r="I267"/>
  <c r="J267"/>
  <c r="K267"/>
  <c r="O267"/>
  <c r="P270"/>
  <c r="Q270"/>
  <c r="R270"/>
  <c r="G270"/>
  <c r="H270"/>
  <c r="I270"/>
  <c r="J270"/>
  <c r="K270"/>
  <c r="O270"/>
  <c r="P275"/>
  <c r="Q275"/>
  <c r="R275"/>
  <c r="G275"/>
  <c r="H275"/>
  <c r="I275"/>
  <c r="J275"/>
  <c r="K275"/>
  <c r="O275"/>
  <c r="P258"/>
  <c r="Q258"/>
  <c r="R258"/>
  <c r="G258"/>
  <c r="H258"/>
  <c r="I258"/>
  <c r="J258"/>
  <c r="K258"/>
  <c r="O258"/>
  <c r="P218"/>
  <c r="G218"/>
  <c r="H218"/>
  <c r="I218"/>
  <c r="J218"/>
  <c r="K218"/>
  <c r="P212"/>
  <c r="G212"/>
  <c r="H212"/>
  <c r="I212"/>
  <c r="J212"/>
  <c r="K212"/>
  <c r="P209"/>
  <c r="G209"/>
  <c r="H209"/>
  <c r="I209"/>
  <c r="J209"/>
  <c r="K209"/>
  <c r="P220"/>
  <c r="G220"/>
  <c r="H220"/>
  <c r="I220"/>
  <c r="J220"/>
  <c r="K220"/>
  <c r="P217"/>
  <c r="G217"/>
  <c r="H217"/>
  <c r="I217"/>
  <c r="J217"/>
  <c r="K217"/>
  <c r="P213"/>
  <c r="G213"/>
  <c r="H213"/>
  <c r="I213"/>
  <c r="J213"/>
  <c r="K213"/>
  <c r="P207"/>
  <c r="G207"/>
  <c r="H207"/>
  <c r="I207"/>
  <c r="J207"/>
  <c r="K207"/>
  <c r="P202"/>
  <c r="G202"/>
  <c r="H202"/>
  <c r="I202"/>
  <c r="J202"/>
  <c r="K202"/>
  <c r="P206"/>
  <c r="G206"/>
  <c r="H206"/>
  <c r="I206"/>
  <c r="J206"/>
  <c r="K206"/>
  <c r="P214"/>
  <c r="G214"/>
  <c r="H214"/>
  <c r="I214"/>
  <c r="J214"/>
  <c r="K214"/>
  <c r="P219"/>
  <c r="G219"/>
  <c r="H219"/>
  <c r="I219"/>
  <c r="J219"/>
  <c r="K219"/>
  <c r="G163"/>
  <c r="O163"/>
  <c r="P215"/>
  <c r="G215"/>
  <c r="H215"/>
  <c r="I215"/>
  <c r="J215"/>
  <c r="K215"/>
  <c r="P210"/>
  <c r="G210"/>
  <c r="H210"/>
  <c r="I210"/>
  <c r="J210"/>
  <c r="K210"/>
  <c r="P205"/>
  <c r="G205"/>
  <c r="H205"/>
  <c r="I205"/>
  <c r="J205"/>
  <c r="K205"/>
  <c r="P203"/>
  <c r="G203"/>
  <c r="H203"/>
  <c r="I203"/>
  <c r="J203"/>
  <c r="K203"/>
  <c r="P216"/>
  <c r="G216"/>
  <c r="H216"/>
  <c r="I216"/>
  <c r="J216"/>
  <c r="K216"/>
  <c r="O144"/>
  <c r="G144"/>
  <c r="O147"/>
  <c r="G147"/>
  <c r="O149"/>
  <c r="G149"/>
  <c r="O152"/>
  <c r="G152"/>
  <c r="O154"/>
  <c r="G154"/>
  <c r="O160"/>
  <c r="G160"/>
  <c r="O162"/>
  <c r="G162"/>
  <c r="O156"/>
  <c r="G156"/>
  <c r="O158"/>
  <c r="G158"/>
  <c r="O155"/>
  <c r="G155"/>
  <c r="O145"/>
  <c r="G145"/>
  <c r="O148"/>
  <c r="G148"/>
  <c r="O151"/>
  <c r="G151"/>
  <c r="O153"/>
  <c r="G153"/>
  <c r="O159"/>
  <c r="G159"/>
  <c r="O161"/>
  <c r="G161"/>
  <c r="O157"/>
  <c r="G157"/>
  <c r="P88"/>
  <c r="G88"/>
  <c r="P97"/>
  <c r="G97"/>
  <c r="P99"/>
  <c r="G99"/>
  <c r="P89"/>
  <c r="G89"/>
  <c r="P92"/>
  <c r="G92"/>
  <c r="P94"/>
  <c r="G94"/>
  <c r="H94"/>
  <c r="I94"/>
  <c r="J94"/>
  <c r="K94"/>
  <c r="P101"/>
  <c r="G101"/>
  <c r="P103"/>
  <c r="G103"/>
  <c r="P100"/>
  <c r="G100"/>
  <c r="P85"/>
  <c r="G85"/>
  <c r="P96"/>
  <c r="G96"/>
  <c r="P98"/>
  <c r="G98"/>
  <c r="P86"/>
  <c r="G86"/>
  <c r="H86"/>
  <c r="I86"/>
  <c r="J86"/>
  <c r="K86"/>
  <c r="P90"/>
  <c r="G90"/>
  <c r="P93"/>
  <c r="G93"/>
  <c r="H93"/>
  <c r="I93"/>
  <c r="J93"/>
  <c r="K93"/>
  <c r="P95"/>
  <c r="G95"/>
  <c r="H95"/>
  <c r="I95"/>
  <c r="J95"/>
  <c r="K95"/>
  <c r="P102"/>
  <c r="G102"/>
  <c r="P104"/>
  <c r="O42"/>
  <c r="H42"/>
  <c r="I42"/>
  <c r="J42"/>
  <c r="K42"/>
  <c r="O30"/>
  <c r="G30"/>
  <c r="O32"/>
  <c r="G32"/>
  <c r="O35"/>
  <c r="G35"/>
  <c r="O37"/>
  <c r="G37"/>
  <c r="O44"/>
  <c r="G44"/>
  <c r="G46"/>
  <c r="O38"/>
  <c r="G38"/>
  <c r="H38"/>
  <c r="I38"/>
  <c r="J38"/>
  <c r="K38"/>
  <c r="O40"/>
  <c r="G40"/>
  <c r="O31"/>
  <c r="G31"/>
  <c r="O34"/>
  <c r="G34"/>
  <c r="O36"/>
  <c r="G36"/>
  <c r="O43"/>
  <c r="G43"/>
  <c r="O45"/>
  <c r="G45"/>
  <c r="O39"/>
  <c r="G39"/>
  <c r="O41"/>
  <c r="G41"/>
  <c r="O27"/>
  <c r="O28"/>
  <c r="S385"/>
  <c r="Q384"/>
  <c r="R384"/>
  <c r="P371"/>
  <c r="F367"/>
  <c r="P314"/>
  <c r="F313"/>
  <c r="S328"/>
  <c r="S324"/>
  <c r="P261"/>
  <c r="F260"/>
  <c r="F257"/>
  <c r="F201"/>
  <c r="F204"/>
  <c r="K426"/>
  <c r="J447"/>
  <c r="S369"/>
  <c r="P387"/>
  <c r="Q387"/>
  <c r="R387"/>
  <c r="E164"/>
  <c r="F164"/>
  <c r="E331"/>
  <c r="F331"/>
  <c r="E29" i="2"/>
  <c r="E222" i="1"/>
  <c r="F222"/>
  <c r="E278"/>
  <c r="F278"/>
  <c r="S259"/>
  <c r="E31" i="2"/>
  <c r="M31"/>
  <c r="E388" i="1"/>
  <c r="F388"/>
  <c r="E33" i="2"/>
  <c r="E47" i="1"/>
  <c r="F47"/>
  <c r="E105"/>
  <c r="F105"/>
  <c r="G47"/>
  <c r="S316"/>
  <c r="G310"/>
  <c r="H310"/>
  <c r="S271"/>
  <c r="S268"/>
  <c r="S312"/>
  <c r="S315"/>
  <c r="S320"/>
  <c r="S275"/>
  <c r="S266"/>
  <c r="S262"/>
  <c r="S267"/>
  <c r="H46"/>
  <c r="I46"/>
  <c r="J46"/>
  <c r="K46"/>
  <c r="H36"/>
  <c r="E30" i="2"/>
  <c r="M30"/>
  <c r="H40" i="1"/>
  <c r="E32" i="2"/>
  <c r="M32"/>
  <c r="H37" i="1"/>
  <c r="H35"/>
  <c r="M29" i="2"/>
  <c r="H41" i="1"/>
  <c r="I41"/>
  <c r="J41"/>
  <c r="K41"/>
  <c r="E18" i="2"/>
  <c r="H39" i="1"/>
  <c r="I39"/>
  <c r="J39"/>
  <c r="K39"/>
  <c r="E16" i="2"/>
  <c r="H45" i="1"/>
  <c r="I45"/>
  <c r="J45"/>
  <c r="K45"/>
  <c r="E22" i="2"/>
  <c r="H43" i="1"/>
  <c r="I43"/>
  <c r="J43"/>
  <c r="K43"/>
  <c r="E21" i="2"/>
  <c r="H34" i="1"/>
  <c r="I34"/>
  <c r="J34"/>
  <c r="K34"/>
  <c r="E28" i="2"/>
  <c r="H31" i="1"/>
  <c r="I31"/>
  <c r="J31"/>
  <c r="K31"/>
  <c r="E26" i="2"/>
  <c r="H44" i="1"/>
  <c r="I44"/>
  <c r="J44"/>
  <c r="K44"/>
  <c r="E20" i="2"/>
  <c r="M20"/>
  <c r="H32" i="1"/>
  <c r="I32"/>
  <c r="J32"/>
  <c r="K32"/>
  <c r="E27" i="2"/>
  <c r="H30" i="1"/>
  <c r="I30"/>
  <c r="J30"/>
  <c r="K30"/>
  <c r="E25" i="2"/>
  <c r="L331" i="1"/>
  <c r="O326"/>
  <c r="S326"/>
  <c r="H331"/>
  <c r="I310"/>
  <c r="E15" i="2"/>
  <c r="S263" i="1"/>
  <c r="S321"/>
  <c r="S372"/>
  <c r="S325"/>
  <c r="S323"/>
  <c r="S329"/>
  <c r="S311"/>
  <c r="S322"/>
  <c r="G331"/>
  <c r="S327"/>
  <c r="S319"/>
  <c r="P331"/>
  <c r="R330"/>
  <c r="S330"/>
  <c r="Q331"/>
  <c r="P370"/>
  <c r="Q370"/>
  <c r="R370"/>
  <c r="G370"/>
  <c r="H387"/>
  <c r="I387"/>
  <c r="J387"/>
  <c r="K387"/>
  <c r="O387"/>
  <c r="P313"/>
  <c r="Q313"/>
  <c r="R313"/>
  <c r="G313"/>
  <c r="H313"/>
  <c r="I313"/>
  <c r="J313"/>
  <c r="K313"/>
  <c r="O313"/>
  <c r="P367"/>
  <c r="G367"/>
  <c r="G388"/>
  <c r="H386"/>
  <c r="I386"/>
  <c r="J386"/>
  <c r="K386"/>
  <c r="O386"/>
  <c r="H382"/>
  <c r="I382"/>
  <c r="J382"/>
  <c r="K382"/>
  <c r="O382"/>
  <c r="H373"/>
  <c r="I373"/>
  <c r="J373"/>
  <c r="K373"/>
  <c r="O373"/>
  <c r="H383"/>
  <c r="I383"/>
  <c r="J383"/>
  <c r="K383"/>
  <c r="O383"/>
  <c r="H380"/>
  <c r="I380"/>
  <c r="J380"/>
  <c r="K380"/>
  <c r="O380"/>
  <c r="H381"/>
  <c r="I381"/>
  <c r="J381"/>
  <c r="K381"/>
  <c r="O381"/>
  <c r="H368"/>
  <c r="I368"/>
  <c r="J368"/>
  <c r="K368"/>
  <c r="O368"/>
  <c r="S258"/>
  <c r="S270"/>
  <c r="S272"/>
  <c r="S265"/>
  <c r="S274"/>
  <c r="S269"/>
  <c r="S273"/>
  <c r="R277"/>
  <c r="S277"/>
  <c r="P257"/>
  <c r="P278"/>
  <c r="G257"/>
  <c r="P260"/>
  <c r="Q260"/>
  <c r="R260"/>
  <c r="G260"/>
  <c r="H260"/>
  <c r="I260"/>
  <c r="J260"/>
  <c r="K260"/>
  <c r="O260"/>
  <c r="P204"/>
  <c r="G204"/>
  <c r="H204"/>
  <c r="I204"/>
  <c r="J204"/>
  <c r="K204"/>
  <c r="P201"/>
  <c r="P222"/>
  <c r="G201"/>
  <c r="H157"/>
  <c r="I157"/>
  <c r="J157"/>
  <c r="K157"/>
  <c r="H161"/>
  <c r="I161"/>
  <c r="J161"/>
  <c r="K161"/>
  <c r="H159"/>
  <c r="I159"/>
  <c r="J159"/>
  <c r="K159"/>
  <c r="H153"/>
  <c r="I153"/>
  <c r="J153"/>
  <c r="K153"/>
  <c r="H151"/>
  <c r="I151"/>
  <c r="J151"/>
  <c r="K151"/>
  <c r="H148"/>
  <c r="I148"/>
  <c r="J148"/>
  <c r="K148"/>
  <c r="H145"/>
  <c r="I145"/>
  <c r="J145"/>
  <c r="K145"/>
  <c r="H155"/>
  <c r="I155"/>
  <c r="J155"/>
  <c r="K155"/>
  <c r="H158"/>
  <c r="I158"/>
  <c r="J158"/>
  <c r="K158"/>
  <c r="H156"/>
  <c r="I156"/>
  <c r="J156"/>
  <c r="K156"/>
  <c r="H162"/>
  <c r="I162"/>
  <c r="J162"/>
  <c r="K162"/>
  <c r="H160"/>
  <c r="I160"/>
  <c r="J160"/>
  <c r="K160"/>
  <c r="H154"/>
  <c r="I154"/>
  <c r="J154"/>
  <c r="K154"/>
  <c r="H152"/>
  <c r="I152"/>
  <c r="J152"/>
  <c r="K152"/>
  <c r="H149"/>
  <c r="I149"/>
  <c r="J149"/>
  <c r="K149"/>
  <c r="H147"/>
  <c r="I147"/>
  <c r="J147"/>
  <c r="K147"/>
  <c r="H144"/>
  <c r="I144"/>
  <c r="J144"/>
  <c r="K144"/>
  <c r="H163"/>
  <c r="I163"/>
  <c r="J163"/>
  <c r="K163"/>
  <c r="H104"/>
  <c r="I104"/>
  <c r="J104"/>
  <c r="K104"/>
  <c r="O104"/>
  <c r="H102"/>
  <c r="I102"/>
  <c r="J102"/>
  <c r="K102"/>
  <c r="O102"/>
  <c r="Q102"/>
  <c r="R102"/>
  <c r="H90"/>
  <c r="I90"/>
  <c r="J90"/>
  <c r="K90"/>
  <c r="O90"/>
  <c r="Q90"/>
  <c r="R90"/>
  <c r="H98"/>
  <c r="I98"/>
  <c r="J98"/>
  <c r="K98"/>
  <c r="O98"/>
  <c r="Q98"/>
  <c r="R98"/>
  <c r="H96"/>
  <c r="I96"/>
  <c r="J96"/>
  <c r="K96"/>
  <c r="O96"/>
  <c r="Q96"/>
  <c r="R96"/>
  <c r="H85"/>
  <c r="I85"/>
  <c r="J85"/>
  <c r="K85"/>
  <c r="O85"/>
  <c r="Q85"/>
  <c r="R85"/>
  <c r="H100"/>
  <c r="I100"/>
  <c r="J100"/>
  <c r="K100"/>
  <c r="O100"/>
  <c r="Q100"/>
  <c r="H103"/>
  <c r="I103"/>
  <c r="J103"/>
  <c r="K103"/>
  <c r="O103"/>
  <c r="Q103"/>
  <c r="R103"/>
  <c r="H101"/>
  <c r="I101"/>
  <c r="J101"/>
  <c r="K101"/>
  <c r="O101"/>
  <c r="Q101"/>
  <c r="R101"/>
  <c r="H92"/>
  <c r="I92"/>
  <c r="J92"/>
  <c r="K92"/>
  <c r="O92"/>
  <c r="Q92"/>
  <c r="R92"/>
  <c r="H89"/>
  <c r="I89"/>
  <c r="J89"/>
  <c r="K89"/>
  <c r="O89"/>
  <c r="Q89"/>
  <c r="R89"/>
  <c r="H99"/>
  <c r="I99"/>
  <c r="J99"/>
  <c r="K99"/>
  <c r="O99"/>
  <c r="Q99"/>
  <c r="R99"/>
  <c r="H97"/>
  <c r="I97"/>
  <c r="J97"/>
  <c r="K97"/>
  <c r="O97"/>
  <c r="Q97"/>
  <c r="R97"/>
  <c r="H88"/>
  <c r="I88"/>
  <c r="J88"/>
  <c r="K88"/>
  <c r="O143"/>
  <c r="O164"/>
  <c r="G143"/>
  <c r="O146"/>
  <c r="G146"/>
  <c r="P87"/>
  <c r="G87"/>
  <c r="P84"/>
  <c r="P105"/>
  <c r="G84"/>
  <c r="O29"/>
  <c r="G29"/>
  <c r="H29"/>
  <c r="I29"/>
  <c r="J29"/>
  <c r="K29"/>
  <c r="S384"/>
  <c r="O26"/>
  <c r="O47"/>
  <c r="Q371"/>
  <c r="R371"/>
  <c r="R310"/>
  <c r="Q314"/>
  <c r="R314"/>
  <c r="Q257"/>
  <c r="Q278"/>
  <c r="Q261"/>
  <c r="R261"/>
  <c r="P43"/>
  <c r="P36"/>
  <c r="P31"/>
  <c r="P161"/>
  <c r="Q161"/>
  <c r="R161"/>
  <c r="P153"/>
  <c r="Q153"/>
  <c r="R153"/>
  <c r="O216"/>
  <c r="Q216"/>
  <c r="R216"/>
  <c r="O203"/>
  <c r="Q203"/>
  <c r="R203"/>
  <c r="P37"/>
  <c r="P32"/>
  <c r="P42"/>
  <c r="Q42"/>
  <c r="R42"/>
  <c r="P162"/>
  <c r="Q162"/>
  <c r="R162"/>
  <c r="P154"/>
  <c r="Q154"/>
  <c r="R154"/>
  <c r="P152"/>
  <c r="Q152"/>
  <c r="R152"/>
  <c r="P149"/>
  <c r="Q149"/>
  <c r="R149"/>
  <c r="O219"/>
  <c r="Q219"/>
  <c r="R219"/>
  <c r="O214"/>
  <c r="Q214"/>
  <c r="R214"/>
  <c r="P41"/>
  <c r="P39"/>
  <c r="P28"/>
  <c r="P27"/>
  <c r="Q27"/>
  <c r="R27"/>
  <c r="O210"/>
  <c r="Q210"/>
  <c r="R210"/>
  <c r="O215"/>
  <c r="Q215"/>
  <c r="R215"/>
  <c r="P40"/>
  <c r="P38"/>
  <c r="Q38"/>
  <c r="R38"/>
  <c r="O95"/>
  <c r="Q95"/>
  <c r="R95"/>
  <c r="O93"/>
  <c r="Q93"/>
  <c r="R93"/>
  <c r="O86"/>
  <c r="Q86"/>
  <c r="R86"/>
  <c r="P158"/>
  <c r="Q158"/>
  <c r="R158"/>
  <c r="P156"/>
  <c r="Q156"/>
  <c r="R156"/>
  <c r="P144"/>
  <c r="Q144"/>
  <c r="R144"/>
  <c r="O202"/>
  <c r="Q202"/>
  <c r="R202"/>
  <c r="O207"/>
  <c r="Q207"/>
  <c r="R207"/>
  <c r="O213"/>
  <c r="Q213"/>
  <c r="R213"/>
  <c r="O220"/>
  <c r="Q220"/>
  <c r="R220"/>
  <c r="P155"/>
  <c r="Q155"/>
  <c r="R155"/>
  <c r="O94"/>
  <c r="Q94"/>
  <c r="R94"/>
  <c r="P157"/>
  <c r="Q157"/>
  <c r="R157"/>
  <c r="P145"/>
  <c r="Q145"/>
  <c r="R145"/>
  <c r="O212"/>
  <c r="Q212"/>
  <c r="R212"/>
  <c r="O218"/>
  <c r="Q218"/>
  <c r="R218"/>
  <c r="P45"/>
  <c r="P34"/>
  <c r="P148"/>
  <c r="Q148"/>
  <c r="R148"/>
  <c r="P46"/>
  <c r="P44"/>
  <c r="P35"/>
  <c r="P160"/>
  <c r="Q160"/>
  <c r="R160"/>
  <c r="O221"/>
  <c r="Q221"/>
  <c r="O206"/>
  <c r="Q206"/>
  <c r="R206"/>
  <c r="P163"/>
  <c r="P159"/>
  <c r="Q159"/>
  <c r="R159"/>
  <c r="P151"/>
  <c r="Q151"/>
  <c r="R151"/>
  <c r="O209"/>
  <c r="Q209"/>
  <c r="R209"/>
  <c r="K447"/>
  <c r="P388"/>
  <c r="M25" i="2"/>
  <c r="E24"/>
  <c r="E23"/>
  <c r="E14"/>
  <c r="E13"/>
  <c r="F22"/>
  <c r="G22"/>
  <c r="H22"/>
  <c r="M22"/>
  <c r="E19"/>
  <c r="F21"/>
  <c r="M21"/>
  <c r="I35" i="1"/>
  <c r="F29" i="2"/>
  <c r="N29"/>
  <c r="I37" i="1"/>
  <c r="F31" i="2"/>
  <c r="N31"/>
  <c r="I40" i="1"/>
  <c r="F32" i="2"/>
  <c r="N32"/>
  <c r="I36" i="1"/>
  <c r="F30" i="2"/>
  <c r="N30"/>
  <c r="F27"/>
  <c r="M27"/>
  <c r="F26"/>
  <c r="M26"/>
  <c r="F28"/>
  <c r="M28"/>
  <c r="F16"/>
  <c r="M16"/>
  <c r="M33"/>
  <c r="F33"/>
  <c r="Q367" i="1"/>
  <c r="Q388"/>
  <c r="M15" i="2"/>
  <c r="M14"/>
  <c r="M13"/>
  <c r="F15"/>
  <c r="J310" i="1"/>
  <c r="I331"/>
  <c r="F25" i="2"/>
  <c r="N25"/>
  <c r="F20"/>
  <c r="N20"/>
  <c r="M18"/>
  <c r="F18"/>
  <c r="S381" i="1"/>
  <c r="S380"/>
  <c r="S383"/>
  <c r="S373"/>
  <c r="S313"/>
  <c r="R331"/>
  <c r="S368"/>
  <c r="S382"/>
  <c r="S386"/>
  <c r="S387"/>
  <c r="H367"/>
  <c r="H370"/>
  <c r="I370"/>
  <c r="J370"/>
  <c r="K370"/>
  <c r="O370"/>
  <c r="H257"/>
  <c r="G278"/>
  <c r="S260"/>
  <c r="H201"/>
  <c r="G222"/>
  <c r="S144"/>
  <c r="S155"/>
  <c r="S148"/>
  <c r="S151"/>
  <c r="S153"/>
  <c r="S159"/>
  <c r="S161"/>
  <c r="S157"/>
  <c r="H146"/>
  <c r="I146"/>
  <c r="J146"/>
  <c r="K146"/>
  <c r="H143"/>
  <c r="G164"/>
  <c r="S149"/>
  <c r="S152"/>
  <c r="S154"/>
  <c r="S160"/>
  <c r="S162"/>
  <c r="S156"/>
  <c r="S158"/>
  <c r="S145"/>
  <c r="H84"/>
  <c r="H87"/>
  <c r="I87"/>
  <c r="J87"/>
  <c r="K87"/>
  <c r="O87"/>
  <c r="Q87"/>
  <c r="R87"/>
  <c r="S89"/>
  <c r="G105"/>
  <c r="S96"/>
  <c r="S98"/>
  <c r="S90"/>
  <c r="S102"/>
  <c r="S97"/>
  <c r="S99"/>
  <c r="S101"/>
  <c r="S103"/>
  <c r="S85"/>
  <c r="R100"/>
  <c r="H26"/>
  <c r="Q104"/>
  <c r="R104"/>
  <c r="S214"/>
  <c r="S314"/>
  <c r="Q34"/>
  <c r="R34"/>
  <c r="Q40"/>
  <c r="R40"/>
  <c r="Q39"/>
  <c r="R39"/>
  <c r="Q37"/>
  <c r="R37"/>
  <c r="Q31"/>
  <c r="R31"/>
  <c r="Q163"/>
  <c r="Q35"/>
  <c r="R35"/>
  <c r="Q45"/>
  <c r="Q28"/>
  <c r="R28"/>
  <c r="Q41"/>
  <c r="R41"/>
  <c r="Q32"/>
  <c r="R32"/>
  <c r="Q36"/>
  <c r="S220"/>
  <c r="Q46"/>
  <c r="R46"/>
  <c r="Q44"/>
  <c r="R44"/>
  <c r="Q43"/>
  <c r="R221"/>
  <c r="S221"/>
  <c r="R367"/>
  <c r="S371"/>
  <c r="R257"/>
  <c r="R278"/>
  <c r="S261"/>
  <c r="S213"/>
  <c r="S215"/>
  <c r="S216"/>
  <c r="S207"/>
  <c r="S202"/>
  <c r="S210"/>
  <c r="S203"/>
  <c r="S94"/>
  <c r="S38"/>
  <c r="S42"/>
  <c r="S206"/>
  <c r="S218"/>
  <c r="S212"/>
  <c r="S86"/>
  <c r="S93"/>
  <c r="S95"/>
  <c r="S27"/>
  <c r="O217"/>
  <c r="P146"/>
  <c r="Q146"/>
  <c r="R146"/>
  <c r="P29"/>
  <c r="Q29"/>
  <c r="R29"/>
  <c r="O204"/>
  <c r="Q204"/>
  <c r="R204"/>
  <c r="O88"/>
  <c r="Q88"/>
  <c r="R88"/>
  <c r="P147"/>
  <c r="P30"/>
  <c r="S219"/>
  <c r="O205"/>
  <c r="Q205"/>
  <c r="R205"/>
  <c r="I22" i="2"/>
  <c r="N22"/>
  <c r="O22"/>
  <c r="P22"/>
  <c r="E17"/>
  <c r="E35"/>
  <c r="M24"/>
  <c r="M23"/>
  <c r="M19"/>
  <c r="G16"/>
  <c r="N16"/>
  <c r="G28"/>
  <c r="N28"/>
  <c r="G26"/>
  <c r="N26"/>
  <c r="G27"/>
  <c r="N27"/>
  <c r="N33"/>
  <c r="G33"/>
  <c r="J36" i="1"/>
  <c r="G30" i="2"/>
  <c r="O30"/>
  <c r="J40" i="1"/>
  <c r="G32" i="2"/>
  <c r="O32"/>
  <c r="J37" i="1"/>
  <c r="G31" i="2"/>
  <c r="O31"/>
  <c r="J35" i="1"/>
  <c r="G29" i="2"/>
  <c r="O29"/>
  <c r="G21"/>
  <c r="N21"/>
  <c r="N19"/>
  <c r="S32" i="1"/>
  <c r="S31"/>
  <c r="G25" i="2"/>
  <c r="O25"/>
  <c r="F24"/>
  <c r="F23"/>
  <c r="J331" i="1"/>
  <c r="K310"/>
  <c r="N18" i="2"/>
  <c r="G18"/>
  <c r="F19"/>
  <c r="G20"/>
  <c r="N15"/>
  <c r="G15"/>
  <c r="F14"/>
  <c r="F13"/>
  <c r="S39" i="1"/>
  <c r="R388"/>
  <c r="S370"/>
  <c r="I367"/>
  <c r="H388"/>
  <c r="I257"/>
  <c r="H278"/>
  <c r="H222"/>
  <c r="I201"/>
  <c r="S41"/>
  <c r="Q201"/>
  <c r="R201"/>
  <c r="Q147"/>
  <c r="R147"/>
  <c r="I143"/>
  <c r="H164"/>
  <c r="S104"/>
  <c r="S146"/>
  <c r="R163"/>
  <c r="S163"/>
  <c r="S164"/>
  <c r="S100"/>
  <c r="S88"/>
  <c r="S87"/>
  <c r="I84"/>
  <c r="H105"/>
  <c r="I26"/>
  <c r="H47"/>
  <c r="S44"/>
  <c r="S28"/>
  <c r="S46"/>
  <c r="Q30"/>
  <c r="R30"/>
  <c r="R36"/>
  <c r="R45"/>
  <c r="S45"/>
  <c r="O20" i="2"/>
  <c r="P20"/>
  <c r="R43" i="1"/>
  <c r="S43"/>
  <c r="S205"/>
  <c r="S204"/>
  <c r="S29"/>
  <c r="M17" i="2"/>
  <c r="M35"/>
  <c r="N24"/>
  <c r="H21"/>
  <c r="O21"/>
  <c r="O19"/>
  <c r="K35" i="1"/>
  <c r="I29" i="2"/>
  <c r="H29"/>
  <c r="P29"/>
  <c r="K37" i="1"/>
  <c r="H31" i="2"/>
  <c r="P31"/>
  <c r="K40" i="1"/>
  <c r="H32" i="2"/>
  <c r="P32"/>
  <c r="K36" i="1"/>
  <c r="I30" i="2"/>
  <c r="H30"/>
  <c r="H27"/>
  <c r="O27"/>
  <c r="H26"/>
  <c r="O26"/>
  <c r="H28"/>
  <c r="O28"/>
  <c r="H16"/>
  <c r="O16"/>
  <c r="N14"/>
  <c r="N13"/>
  <c r="H33"/>
  <c r="O33"/>
  <c r="F17"/>
  <c r="F35"/>
  <c r="O18"/>
  <c r="H18"/>
  <c r="H25"/>
  <c r="P25"/>
  <c r="G24"/>
  <c r="G23"/>
  <c r="H15"/>
  <c r="O15"/>
  <c r="G14"/>
  <c r="G13"/>
  <c r="H20"/>
  <c r="G19"/>
  <c r="K331" i="1"/>
  <c r="O310"/>
  <c r="O331"/>
  <c r="S30"/>
  <c r="Q22" i="2"/>
  <c r="J367" i="1"/>
  <c r="I388"/>
  <c r="J257"/>
  <c r="I278"/>
  <c r="J201"/>
  <c r="I222"/>
  <c r="S147"/>
  <c r="I164"/>
  <c r="J143"/>
  <c r="I105"/>
  <c r="J84"/>
  <c r="J26"/>
  <c r="I47"/>
  <c r="Q217"/>
  <c r="Q222"/>
  <c r="S36"/>
  <c r="S35"/>
  <c r="O24" i="2"/>
  <c r="O23"/>
  <c r="O17"/>
  <c r="Q29"/>
  <c r="G17"/>
  <c r="G35"/>
  <c r="P30"/>
  <c r="Q30"/>
  <c r="I21"/>
  <c r="P21"/>
  <c r="P19"/>
  <c r="I33"/>
  <c r="P33"/>
  <c r="I16"/>
  <c r="P16"/>
  <c r="I28"/>
  <c r="P28"/>
  <c r="I26"/>
  <c r="P26"/>
  <c r="I27"/>
  <c r="P27"/>
  <c r="I32"/>
  <c r="Q32"/>
  <c r="S40" i="1"/>
  <c r="I31" i="2"/>
  <c r="Q31"/>
  <c r="S37" i="1"/>
  <c r="O14" i="2"/>
  <c r="O13"/>
  <c r="I15"/>
  <c r="H14"/>
  <c r="H13"/>
  <c r="P15"/>
  <c r="I20"/>
  <c r="H19"/>
  <c r="I25"/>
  <c r="H24"/>
  <c r="H23"/>
  <c r="I18"/>
  <c r="P18"/>
  <c r="S310" i="1"/>
  <c r="S331"/>
  <c r="J388"/>
  <c r="K367"/>
  <c r="K257"/>
  <c r="J278"/>
  <c r="J222"/>
  <c r="K201"/>
  <c r="K143"/>
  <c r="K164"/>
  <c r="J164"/>
  <c r="J105"/>
  <c r="K84"/>
  <c r="K26"/>
  <c r="K47"/>
  <c r="J47"/>
  <c r="N23" i="2"/>
  <c r="P26" i="1"/>
  <c r="P47"/>
  <c r="P143"/>
  <c r="P164"/>
  <c r="R217"/>
  <c r="R222"/>
  <c r="I14" i="2"/>
  <c r="I13"/>
  <c r="I24"/>
  <c r="I23"/>
  <c r="H17"/>
  <c r="H35"/>
  <c r="P14"/>
  <c r="P13"/>
  <c r="P24"/>
  <c r="Q33"/>
  <c r="Q27"/>
  <c r="Q26"/>
  <c r="Q28"/>
  <c r="Q16"/>
  <c r="Q21"/>
  <c r="Q15"/>
  <c r="Q18"/>
  <c r="I19"/>
  <c r="Q19"/>
  <c r="Q20"/>
  <c r="K388" i="1"/>
  <c r="O367"/>
  <c r="O388"/>
  <c r="K278"/>
  <c r="O257"/>
  <c r="O278"/>
  <c r="K222"/>
  <c r="O201"/>
  <c r="O222"/>
  <c r="K105"/>
  <c r="O84"/>
  <c r="O105"/>
  <c r="Q13" i="2"/>
  <c r="N17"/>
  <c r="N35"/>
  <c r="Q25"/>
  <c r="O35"/>
  <c r="Q84" i="1"/>
  <c r="Q105"/>
  <c r="Q143"/>
  <c r="Q164"/>
  <c r="Q26"/>
  <c r="Q47"/>
  <c r="S217"/>
  <c r="I17" i="2"/>
  <c r="I35"/>
  <c r="Q14"/>
  <c r="S367" i="1"/>
  <c r="S388"/>
  <c r="S257"/>
  <c r="S278"/>
  <c r="S201"/>
  <c r="S222"/>
  <c r="P23" i="2"/>
  <c r="Q24"/>
  <c r="R84" i="1"/>
  <c r="R26"/>
  <c r="R47"/>
  <c r="R143"/>
  <c r="R164"/>
  <c r="R105"/>
  <c r="S84"/>
  <c r="S105"/>
  <c r="P17" i="2"/>
  <c r="Q23"/>
  <c r="S26" i="1"/>
  <c r="S47"/>
  <c r="P35" i="2"/>
  <c r="Q17"/>
  <c r="Q35"/>
</calcChain>
</file>

<file path=xl/sharedStrings.xml><?xml version="1.0" encoding="utf-8"?>
<sst xmlns="http://schemas.openxmlformats.org/spreadsheetml/2006/main" count="600" uniqueCount="101">
  <si>
    <t>Утверждаю</t>
  </si>
  <si>
    <t>Заведующая МБДОУ № 46</t>
  </si>
  <si>
    <t>г. Невинномысска</t>
  </si>
  <si>
    <t>____________Зубенко Е.М.</t>
  </si>
  <si>
    <t xml:space="preserve">                                                       Расшифровка к смете</t>
  </si>
  <si>
    <t>доходов и расходов  по  оказанию  дополнительных</t>
  </si>
  <si>
    <t xml:space="preserve">        платных образовательных услуг</t>
  </si>
  <si>
    <t xml:space="preserve">     в  МБДОУ  № 46</t>
  </si>
  <si>
    <t>Виды   услуг</t>
  </si>
  <si>
    <t>Итого</t>
  </si>
  <si>
    <t>в месяц</t>
  </si>
  <si>
    <t>Статьи    расходов</t>
  </si>
  <si>
    <t>%</t>
  </si>
  <si>
    <t>руб.</t>
  </si>
  <si>
    <t xml:space="preserve">Стоимость 1 занятия </t>
  </si>
  <si>
    <t>Количество занятий в месяц</t>
  </si>
  <si>
    <t>Количество детей</t>
  </si>
  <si>
    <t>Всего средств, руб., в т.ч.</t>
  </si>
  <si>
    <t>с уч.к/пос.</t>
  </si>
  <si>
    <t>к/т посещ.</t>
  </si>
  <si>
    <t>1 КВАРТАЛ</t>
  </si>
  <si>
    <t>2 КВАРТАЛ</t>
  </si>
  <si>
    <t>3 КВАРТАЛ</t>
  </si>
  <si>
    <t>4 КВАРТАЛ</t>
  </si>
  <si>
    <t>в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</si>
  <si>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</si>
  <si>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</si>
  <si>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</si>
  <si>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</si>
  <si>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</si>
  <si>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</si>
  <si>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</si>
  <si>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</si>
  <si>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</si>
  <si>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</si>
  <si>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</si>
  <si>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</si>
  <si>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Оплата труда и начисления на выплаты по оплате труда</t>
  </si>
  <si>
    <t>Заработная плата (ст. 226200)</t>
  </si>
  <si>
    <t>педагогический персонал</t>
  </si>
  <si>
    <t>вспомогательный персонал</t>
  </si>
  <si>
    <t>заведующая</t>
  </si>
  <si>
    <t>экономист</t>
  </si>
  <si>
    <t>бухгалтер (своды)</t>
  </si>
  <si>
    <t>казначей</t>
  </si>
  <si>
    <t>специалист по кадрам</t>
  </si>
  <si>
    <t>Начисления на выплаты по оплате труда ( ст. 226200)</t>
  </si>
  <si>
    <t>Услуги связи (ст. 221000)</t>
  </si>
  <si>
    <t>Оплата коммунальных услуг (ст. 223000)</t>
  </si>
  <si>
    <t>оплата электроэнергии (ст. 223200)</t>
  </si>
  <si>
    <t>оплата тепловой энергии (ст. 223110)</t>
  </si>
  <si>
    <t>оплата водопотребления и водоотведения (ст. 223300)</t>
  </si>
  <si>
    <t>Прочие  расходы (340003, 310001)</t>
  </si>
  <si>
    <t xml:space="preserve">Итого </t>
  </si>
  <si>
    <t>Ведущий экономист</t>
  </si>
  <si>
    <t>МКУ "ЦБО" г. Невинномысска</t>
  </si>
  <si>
    <t xml:space="preserve">           Виды   услуг</t>
  </si>
  <si>
    <t>Обучение детей изобразительной деятельности</t>
  </si>
  <si>
    <t xml:space="preserve"> Смета</t>
  </si>
  <si>
    <t>Прямые затраты на услугу, в т.ч.:</t>
  </si>
  <si>
    <t>Оплата труда педагогическому персоналу (226200)</t>
  </si>
  <si>
    <t>Заработная плата на педагогический персонал (226200)</t>
  </si>
  <si>
    <t>Начисления на заработную плату педагогическому персоналу (226200)</t>
  </si>
  <si>
    <t>Косвенные затраты на услугу, в т.ч.:</t>
  </si>
  <si>
    <t>Услуги связи (221000)</t>
  </si>
  <si>
    <t>Оплата коммунальных услуг (223000)</t>
  </si>
  <si>
    <t>оплата отопления и технологических нужд (223110)</t>
  </si>
  <si>
    <t>оплата потребления электрической энергии (223200)</t>
  </si>
  <si>
    <t>оплата водоснабжения и водоотведения (223300)</t>
  </si>
  <si>
    <t>Оплата труда вспомогательного персонала (226200)</t>
  </si>
  <si>
    <t>Заработная плата вспомогательному персоналу</t>
  </si>
  <si>
    <t>Заведующая</t>
  </si>
  <si>
    <t>Экономист</t>
  </si>
  <si>
    <t>Бухгалтер</t>
  </si>
  <si>
    <t>Бухгалтер (своды)</t>
  </si>
  <si>
    <t>Казначей</t>
  </si>
  <si>
    <t>Специалист по кадрам</t>
  </si>
  <si>
    <t>Начисления на заработную плату вспомогательного персоналу</t>
  </si>
  <si>
    <t>Укрепление материально-технической базы, рентабельность (310001, 340003)</t>
  </si>
  <si>
    <t xml:space="preserve">Ведущий экономист </t>
  </si>
  <si>
    <t>О.Н.Аракелян</t>
  </si>
  <si>
    <t>педагог Позднякова</t>
  </si>
  <si>
    <t>педагог Шуравлева</t>
  </si>
  <si>
    <t>Коррекция отклон. в физ. и псих. развитии</t>
  </si>
  <si>
    <t>дефектлог Петрова</t>
  </si>
  <si>
    <t>дефектолог Парахина</t>
  </si>
  <si>
    <t>Обучение грамоте</t>
  </si>
  <si>
    <t>Звукопроизношение</t>
  </si>
  <si>
    <t>Оздоровительная гимнастика</t>
  </si>
  <si>
    <t xml:space="preserve">          с  01.01.2016 г. по 31.12.2016 г.</t>
  </si>
  <si>
    <t>зам. заведующей</t>
  </si>
  <si>
    <t>Зам.заведующей</t>
  </si>
  <si>
    <t xml:space="preserve">          с  01.01.2017 г. по 31.12.2017 г.</t>
  </si>
  <si>
    <t>МБУ "ЦРО" г. Невинномысска</t>
  </si>
  <si>
    <t>А.Н. Николаев</t>
  </si>
  <si>
    <t>бухгалтер материалист</t>
  </si>
  <si>
    <t>бухгалтер з/п</t>
  </si>
  <si>
    <t>____________ 2017 г.</t>
  </si>
  <si>
    <t>педагог Трубенкова Юлия Михайловна</t>
  </si>
  <si>
    <t xml:space="preserve"> Обучение детей грамоте - кружок "Грамотейка"</t>
  </si>
  <si>
    <t>с 17.03.2017 г. по 31.12.2017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</si>
</sst>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2"/>
      <color indexed="12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left" indent="15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2" fillId="0" borderId="7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0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0" xfId="0" applyFont="1" applyBorder="1"/>
    <xf numFmtId="2" fontId="2" fillId="2" borderId="9" xfId="0" applyNumberFormat="1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5" xfId="0" applyFont="1" applyBorder="1"/>
    <xf numFmtId="0" fontId="2" fillId="0" borderId="0" xfId="0" applyFont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Border="1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0" xfId="0" applyFont="1" applyFill="1" applyBorder="1"/>
    <xf numFmtId="10" fontId="2" fillId="2" borderId="18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1" fillId="0" borderId="4" xfId="0" applyFont="1" applyFill="1" applyBorder="1"/>
    <xf numFmtId="10" fontId="2" fillId="0" borderId="19" xfId="0" applyNumberFormat="1" applyFont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0" xfId="0" applyFont="1" applyFill="1" applyBorder="1"/>
    <xf numFmtId="10" fontId="2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" fontId="2" fillId="5" borderId="22" xfId="0" applyNumberFormat="1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7" xfId="0" applyFont="1" applyFill="1" applyBorder="1"/>
    <xf numFmtId="10" fontId="2" fillId="2" borderId="7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0" xfId="0" applyFont="1" applyFill="1" applyBorder="1"/>
    <xf numFmtId="0" fontId="1" fillId="0" borderId="17" xfId="0" applyFont="1" applyFill="1" applyBorder="1"/>
    <xf numFmtId="10" fontId="2" fillId="0" borderId="7" xfId="0" applyNumberFormat="1" applyFont="1" applyFill="1" applyBorder="1" applyAlignment="1">
      <alignment horizontal="center"/>
    </xf>
    <xf numFmtId="0" fontId="2" fillId="2" borderId="17" xfId="0" applyFont="1" applyFill="1" applyBorder="1"/>
    <xf numFmtId="10" fontId="2" fillId="2" borderId="10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0" fontId="2" fillId="0" borderId="2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10" fontId="2" fillId="7" borderId="10" xfId="0" applyNumberFormat="1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9" fontId="2" fillId="2" borderId="9" xfId="0" applyNumberFormat="1" applyFont="1" applyFill="1" applyBorder="1" applyAlignment="1">
      <alignment horizontal="center"/>
    </xf>
    <xf numFmtId="0" fontId="4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0" fontId="2" fillId="0" borderId="5" xfId="0" applyFont="1" applyBorder="1" applyAlignment="1"/>
    <xf numFmtId="2" fontId="1" fillId="0" borderId="8" xfId="0" applyNumberFormat="1" applyFont="1" applyBorder="1"/>
    <xf numFmtId="0" fontId="2" fillId="8" borderId="6" xfId="0" applyFont="1" applyFill="1" applyBorder="1"/>
    <xf numFmtId="0" fontId="1" fillId="8" borderId="7" xfId="0" applyFont="1" applyFill="1" applyBorder="1"/>
    <xf numFmtId="1" fontId="2" fillId="8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0" xfId="0" applyFont="1" applyFill="1" applyBorder="1"/>
    <xf numFmtId="1" fontId="5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0" xfId="0" applyFont="1" applyFill="1" applyBorder="1"/>
    <xf numFmtId="1" fontId="5" fillId="4" borderId="9" xfId="0" applyNumberFormat="1" applyFont="1" applyFill="1" applyBorder="1" applyAlignment="1">
      <alignment horizontal="center"/>
    </xf>
    <xf numFmtId="0" fontId="2" fillId="8" borderId="12" xfId="0" applyFont="1" applyFill="1" applyBorder="1"/>
    <xf numFmtId="0" fontId="2" fillId="8" borderId="10" xfId="0" applyFont="1" applyFill="1" applyBorder="1"/>
    <xf numFmtId="1" fontId="2" fillId="8" borderId="9" xfId="0" applyNumberFormat="1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0" xfId="0" applyFont="1" applyFill="1" applyBorder="1"/>
    <xf numFmtId="0" fontId="2" fillId="6" borderId="12" xfId="0" applyFont="1" applyFill="1" applyBorder="1"/>
    <xf numFmtId="0" fontId="2" fillId="6" borderId="10" xfId="0" applyFont="1" applyFill="1" applyBorder="1"/>
    <xf numFmtId="1" fontId="2" fillId="6" borderId="9" xfId="0" applyNumberFormat="1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0" xfId="0" applyFont="1" applyFill="1" applyBorder="1"/>
    <xf numFmtId="1" fontId="2" fillId="0" borderId="1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9" borderId="4" xfId="0" applyFont="1" applyFill="1" applyBorder="1"/>
    <xf numFmtId="0" fontId="1" fillId="9" borderId="0" xfId="0" applyFont="1" applyFill="1" applyBorder="1"/>
    <xf numFmtId="0" fontId="1" fillId="10" borderId="4" xfId="0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10" fontId="2" fillId="3" borderId="1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" fontId="1" fillId="0" borderId="0" xfId="0" applyNumberFormat="1" applyFont="1"/>
    <xf numFmtId="1" fontId="5" fillId="3" borderId="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Border="1"/>
    <xf numFmtId="1" fontId="2" fillId="2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4" borderId="12" xfId="0" applyFont="1" applyFill="1" applyBorder="1"/>
    <xf numFmtId="0" fontId="2" fillId="4" borderId="10" xfId="0" applyFont="1" applyFill="1" applyBorder="1"/>
    <xf numFmtId="0" fontId="2" fillId="4" borderId="17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6" borderId="17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onom-4/Desktop/&#1054;&#1083;&#1103;/&#1055;&#1083;&#1072;&#1090;&#1085;&#1099;&#1077;%20&#1091;&#1089;&#1083;&#1091;&#1075;&#1080;%20&#1085;&#1072;%202015%20&#1075;&#1086;&#1076;/&#1055;&#1083;&#1072;&#1090;&#1085;&#1099;&#1077;%20&#1091;&#1089;&#1083;&#1091;&#1075;&#1080;%2046/&#1057;&#1084;&#1077;&#1090;&#1072;%20&#1052;&#1044;&#1054;&#1059;%20&#8470;%2046%20-%20&#1085;&#1072;%2001.09.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5 СМЕТА"/>
    </sheetNames>
    <sheetDataSet>
      <sheetData sheetId="0">
        <row r="36">
          <cell r="L36">
            <v>0</v>
          </cell>
          <cell r="M36">
            <v>0</v>
          </cell>
          <cell r="N36">
            <v>0</v>
          </cell>
        </row>
        <row r="38">
          <cell r="L38">
            <v>0</v>
          </cell>
          <cell r="M38">
            <v>0</v>
          </cell>
          <cell r="N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</row>
        <row r="46">
          <cell r="L46">
            <v>0</v>
          </cell>
          <cell r="M46">
            <v>0</v>
          </cell>
          <cell r="N46">
            <v>0</v>
          </cell>
        </row>
        <row r="48">
          <cell r="L48">
            <v>0</v>
          </cell>
          <cell r="M48">
            <v>0</v>
          </cell>
          <cell r="N48">
            <v>0</v>
          </cell>
        </row>
        <row r="49">
          <cell r="L49">
            <v>0</v>
          </cell>
          <cell r="M49">
            <v>0</v>
          </cell>
          <cell r="N49">
            <v>0</v>
          </cell>
        </row>
        <row r="50">
          <cell r="L50">
            <v>0</v>
          </cell>
          <cell r="M50">
            <v>0</v>
          </cell>
          <cell r="N50">
            <v>0</v>
          </cell>
        </row>
        <row r="52">
          <cell r="L52">
            <v>0</v>
          </cell>
          <cell r="M52">
            <v>0</v>
          </cell>
          <cell r="N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</row>
        <row r="57">
          <cell r="L57">
            <v>0</v>
          </cell>
          <cell r="M57">
            <v>0</v>
          </cell>
          <cell r="N57">
            <v>0</v>
          </cell>
        </row>
        <row r="97">
          <cell r="L97">
            <v>0</v>
          </cell>
          <cell r="M97">
            <v>0</v>
          </cell>
          <cell r="N97">
            <v>0</v>
          </cell>
        </row>
        <row r="99">
          <cell r="L99">
            <v>0</v>
          </cell>
          <cell r="M99">
            <v>0</v>
          </cell>
          <cell r="N99">
            <v>0</v>
          </cell>
        </row>
        <row r="100">
          <cell r="L100">
            <v>0</v>
          </cell>
          <cell r="M100">
            <v>0</v>
          </cell>
          <cell r="N100">
            <v>0</v>
          </cell>
        </row>
        <row r="101">
          <cell r="L101">
            <v>0</v>
          </cell>
          <cell r="M101">
            <v>0</v>
          </cell>
          <cell r="N101">
            <v>0</v>
          </cell>
        </row>
        <row r="102">
          <cell r="L102">
            <v>0</v>
          </cell>
          <cell r="M102">
            <v>0</v>
          </cell>
          <cell r="N102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</row>
        <row r="104">
          <cell r="L104">
            <v>0</v>
          </cell>
          <cell r="M104">
            <v>0</v>
          </cell>
          <cell r="N104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</row>
        <row r="109">
          <cell r="L109">
            <v>0</v>
          </cell>
          <cell r="M109">
            <v>0</v>
          </cell>
          <cell r="N109">
            <v>0</v>
          </cell>
        </row>
        <row r="110">
          <cell r="L110">
            <v>0</v>
          </cell>
          <cell r="M110">
            <v>0</v>
          </cell>
          <cell r="N110">
            <v>0</v>
          </cell>
        </row>
        <row r="111">
          <cell r="L111">
            <v>0</v>
          </cell>
          <cell r="M111">
            <v>0</v>
          </cell>
          <cell r="N111">
            <v>0</v>
          </cell>
        </row>
        <row r="113">
          <cell r="L113">
            <v>0</v>
          </cell>
          <cell r="M113">
            <v>0</v>
          </cell>
          <cell r="N113">
            <v>0</v>
          </cell>
        </row>
        <row r="114">
          <cell r="L114">
            <v>0</v>
          </cell>
          <cell r="M114">
            <v>0</v>
          </cell>
          <cell r="N114">
            <v>0</v>
          </cell>
        </row>
        <row r="115">
          <cell r="L115">
            <v>0</v>
          </cell>
          <cell r="M115">
            <v>0</v>
          </cell>
          <cell r="N115">
            <v>0</v>
          </cell>
        </row>
        <row r="118">
          <cell r="L118">
            <v>0</v>
          </cell>
          <cell r="M118">
            <v>0</v>
          </cell>
          <cell r="N118">
            <v>0</v>
          </cell>
        </row>
        <row r="159">
          <cell r="L159">
            <v>0</v>
          </cell>
          <cell r="M159">
            <v>0</v>
          </cell>
          <cell r="N159">
            <v>0</v>
          </cell>
        </row>
        <row r="161">
          <cell r="L161">
            <v>0</v>
          </cell>
          <cell r="M161">
            <v>0</v>
          </cell>
          <cell r="N161">
            <v>0</v>
          </cell>
        </row>
        <row r="162">
          <cell r="L162">
            <v>0</v>
          </cell>
          <cell r="M162">
            <v>0</v>
          </cell>
          <cell r="N162">
            <v>0</v>
          </cell>
        </row>
        <row r="163">
          <cell r="L163">
            <v>0</v>
          </cell>
          <cell r="M163">
            <v>0</v>
          </cell>
          <cell r="N163">
            <v>0</v>
          </cell>
        </row>
        <row r="165">
          <cell r="L165">
            <v>0</v>
          </cell>
          <cell r="M165">
            <v>0</v>
          </cell>
          <cell r="N165">
            <v>0</v>
          </cell>
        </row>
        <row r="166">
          <cell r="L166">
            <v>0</v>
          </cell>
          <cell r="M166">
            <v>0</v>
          </cell>
          <cell r="N166">
            <v>0</v>
          </cell>
        </row>
        <row r="169">
          <cell r="L169">
            <v>0</v>
          </cell>
          <cell r="M169">
            <v>0</v>
          </cell>
          <cell r="N169">
            <v>0</v>
          </cell>
        </row>
        <row r="171">
          <cell r="L171">
            <v>0</v>
          </cell>
          <cell r="M171">
            <v>0</v>
          </cell>
          <cell r="N171">
            <v>0</v>
          </cell>
        </row>
        <row r="172">
          <cell r="L172">
            <v>0</v>
          </cell>
          <cell r="M172">
            <v>0</v>
          </cell>
          <cell r="N172">
            <v>0</v>
          </cell>
        </row>
        <row r="173">
          <cell r="L173">
            <v>0</v>
          </cell>
          <cell r="M173">
            <v>0</v>
          </cell>
          <cell r="N173">
            <v>0</v>
          </cell>
        </row>
        <row r="175">
          <cell r="L175">
            <v>0</v>
          </cell>
          <cell r="M175">
            <v>0</v>
          </cell>
          <cell r="N175">
            <v>0</v>
          </cell>
        </row>
        <row r="176">
          <cell r="L176">
            <v>0</v>
          </cell>
          <cell r="M176">
            <v>0</v>
          </cell>
          <cell r="N176">
            <v>0</v>
          </cell>
        </row>
        <row r="177">
          <cell r="L177">
            <v>0</v>
          </cell>
          <cell r="M177">
            <v>0</v>
          </cell>
          <cell r="N177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</row>
        <row r="220">
          <cell r="L220">
            <v>0</v>
          </cell>
          <cell r="M220">
            <v>0</v>
          </cell>
          <cell r="N220">
            <v>0</v>
          </cell>
        </row>
        <row r="222">
          <cell r="L222">
            <v>0</v>
          </cell>
          <cell r="M222">
            <v>0</v>
          </cell>
          <cell r="N222">
            <v>0</v>
          </cell>
        </row>
        <row r="223">
          <cell r="L223">
            <v>0</v>
          </cell>
          <cell r="M223">
            <v>0</v>
          </cell>
          <cell r="N223">
            <v>0</v>
          </cell>
        </row>
        <row r="224">
          <cell r="L224">
            <v>0</v>
          </cell>
          <cell r="M224">
            <v>0</v>
          </cell>
          <cell r="N224">
            <v>0</v>
          </cell>
        </row>
        <row r="225">
          <cell r="L225">
            <v>0</v>
          </cell>
          <cell r="M225">
            <v>0</v>
          </cell>
          <cell r="N225">
            <v>0</v>
          </cell>
        </row>
        <row r="226">
          <cell r="L226">
            <v>0</v>
          </cell>
          <cell r="M226">
            <v>0</v>
          </cell>
          <cell r="N226">
            <v>0</v>
          </cell>
        </row>
        <row r="227">
          <cell r="L227">
            <v>0</v>
          </cell>
          <cell r="M227">
            <v>0</v>
          </cell>
          <cell r="N227">
            <v>0</v>
          </cell>
        </row>
        <row r="230">
          <cell r="L230">
            <v>0</v>
          </cell>
          <cell r="M230">
            <v>0</v>
          </cell>
          <cell r="N230">
            <v>0</v>
          </cell>
        </row>
        <row r="232">
          <cell r="L232">
            <v>0</v>
          </cell>
          <cell r="M232">
            <v>0</v>
          </cell>
          <cell r="N232">
            <v>0</v>
          </cell>
        </row>
        <row r="233">
          <cell r="L233">
            <v>0</v>
          </cell>
          <cell r="M233">
            <v>0</v>
          </cell>
          <cell r="N233">
            <v>0</v>
          </cell>
        </row>
        <row r="234">
          <cell r="L234">
            <v>0</v>
          </cell>
          <cell r="M234">
            <v>0</v>
          </cell>
          <cell r="N234">
            <v>0</v>
          </cell>
        </row>
        <row r="236">
          <cell r="L236">
            <v>0</v>
          </cell>
          <cell r="M236">
            <v>0</v>
          </cell>
          <cell r="N236">
            <v>0</v>
          </cell>
        </row>
        <row r="237">
          <cell r="L237">
            <v>0</v>
          </cell>
          <cell r="M237">
            <v>0</v>
          </cell>
          <cell r="N237">
            <v>0</v>
          </cell>
        </row>
        <row r="238">
          <cell r="L238">
            <v>0</v>
          </cell>
          <cell r="M238">
            <v>0</v>
          </cell>
          <cell r="N238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2"/>
  <sheetViews>
    <sheetView tabSelected="1" topLeftCell="A422" zoomScaleSheetLayoutView="90" workbookViewId="0">
      <pane xSplit="5" topLeftCell="F1" activePane="topRight" state="frozen"/>
      <selection activeCell="A25" sqref="A25"/>
      <selection pane="topRight" activeCell="A404" sqref="A404:AB452"/>
    </sheetView>
  </sheetViews>
  <sheetFormatPr defaultRowHeight="15"/>
  <cols>
    <col min="2" max="2" width="13.28515625" customWidth="1"/>
    <col min="3" max="3" width="9.7109375" customWidth="1"/>
    <col min="4" max="4" width="28.42578125" customWidth="1"/>
    <col min="5" max="5" width="12.42578125" customWidth="1"/>
    <col min="6" max="6" width="12" customWidth="1"/>
    <col min="7" max="7" width="11.7109375" customWidth="1"/>
    <col min="8" max="8" width="13" customWidth="1"/>
    <col min="9" max="18" width="12" customWidth="1"/>
    <col min="19" max="19" width="14.28515625" customWidth="1"/>
    <col min="20" max="20" width="11.42578125" customWidth="1"/>
    <col min="21" max="27" width="14.140625" customWidth="1"/>
    <col min="28" max="28" width="12.85546875" customWidth="1"/>
  </cols>
  <sheetData>
    <row r="1" spans="1:29" ht="15.75">
      <c r="A1" s="2"/>
      <c r="B1" s="2"/>
      <c r="C1" s="2"/>
      <c r="D1" s="2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4"/>
      <c r="AA1" s="4"/>
      <c r="AB1" s="5"/>
    </row>
    <row r="2" spans="1:29" ht="15.75">
      <c r="A2" s="2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9" ht="15.75">
      <c r="A4" s="158" t="s">
        <v>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9" ht="15.75">
      <c r="A5" s="2"/>
      <c r="B5" s="2"/>
      <c r="C5" s="6" t="s">
        <v>5</v>
      </c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"/>
    </row>
    <row r="6" spans="1:29" ht="15.75">
      <c r="A6" s="2"/>
      <c r="B6" s="2"/>
      <c r="C6" s="158" t="s">
        <v>6</v>
      </c>
      <c r="D6" s="158"/>
      <c r="E6" s="158"/>
      <c r="F6" s="15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"/>
    </row>
    <row r="7" spans="1:29" ht="15.75">
      <c r="A7" s="2"/>
      <c r="B7" s="2"/>
      <c r="C7" s="2"/>
      <c r="D7" s="158" t="s">
        <v>7</v>
      </c>
      <c r="E7" s="15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</row>
    <row r="8" spans="1:29" ht="15.75">
      <c r="A8" s="2"/>
      <c r="B8" s="2"/>
      <c r="C8" s="166" t="s">
        <v>92</v>
      </c>
      <c r="D8" s="166"/>
      <c r="E8" s="166"/>
      <c r="F8" s="16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2"/>
    </row>
    <row r="9" spans="1:29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9" ht="16.5" thickBot="1">
      <c r="A10" s="2"/>
      <c r="B10" s="2"/>
      <c r="C10" s="2"/>
      <c r="D10" s="2"/>
      <c r="E10" s="2"/>
      <c r="F10" s="2"/>
      <c r="G10" s="2" t="s">
        <v>81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9" ht="16.5" thickBot="1">
      <c r="A11" s="8"/>
      <c r="B11" s="9"/>
      <c r="C11" s="9"/>
      <c r="D11" s="9"/>
      <c r="E11" s="176" t="s">
        <v>8</v>
      </c>
      <c r="F11" s="177"/>
      <c r="G11" s="10" t="s">
        <v>9</v>
      </c>
      <c r="H11" s="6"/>
      <c r="I11" s="6"/>
      <c r="J11" s="6"/>
      <c r="K11" s="152"/>
      <c r="L11" s="15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1"/>
      <c r="AC11" s="4"/>
    </row>
    <row r="12" spans="1:29" ht="15.75">
      <c r="A12" s="12"/>
      <c r="B12" s="5"/>
      <c r="C12" s="5"/>
      <c r="D12" s="2"/>
      <c r="E12" s="172" t="s">
        <v>57</v>
      </c>
      <c r="F12" s="173"/>
      <c r="G12" s="13" t="s">
        <v>10</v>
      </c>
      <c r="H12" s="11"/>
      <c r="I12" s="11"/>
      <c r="J12" s="11"/>
      <c r="K12" s="153">
        <f>F39+F97+F156+F214+F270+F323+F380</f>
        <v>3927</v>
      </c>
      <c r="L12" s="15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4"/>
    </row>
    <row r="13" spans="1:29" ht="39.75" customHeight="1" thickBot="1">
      <c r="A13" s="14"/>
      <c r="B13" s="15" t="s">
        <v>11</v>
      </c>
      <c r="C13" s="15"/>
      <c r="D13" s="16"/>
      <c r="E13" s="174"/>
      <c r="F13" s="175"/>
      <c r="G13" s="17"/>
      <c r="H13" s="2"/>
      <c r="I13" s="2"/>
      <c r="J13" s="2"/>
      <c r="K13" s="155">
        <f>F41+F99+F158+F216+F272+F325+F382</f>
        <v>54</v>
      </c>
      <c r="L13" s="15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8"/>
      <c r="AC13" s="4"/>
    </row>
    <row r="14" spans="1:29" ht="16.5" thickBot="1">
      <c r="A14" s="12"/>
      <c r="B14" s="2"/>
      <c r="C14" s="2"/>
      <c r="D14" s="2"/>
      <c r="E14" s="19"/>
      <c r="F14" s="20" t="s">
        <v>12</v>
      </c>
      <c r="G14" s="21" t="s">
        <v>13</v>
      </c>
      <c r="H14" s="11"/>
      <c r="I14" s="11"/>
      <c r="J14" s="11"/>
      <c r="K14" s="154"/>
      <c r="L14" s="15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4"/>
    </row>
    <row r="15" spans="1:29" ht="15.75">
      <c r="A15" s="142" t="s">
        <v>14</v>
      </c>
      <c r="B15" s="143"/>
      <c r="C15" s="143"/>
      <c r="D15" s="2"/>
      <c r="E15" s="22">
        <v>150</v>
      </c>
      <c r="F15" s="18"/>
      <c r="G15" s="2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4"/>
    </row>
    <row r="16" spans="1:29" ht="15.75">
      <c r="A16" s="12" t="s">
        <v>15</v>
      </c>
      <c r="B16" s="2"/>
      <c r="C16" s="2"/>
      <c r="D16" s="2"/>
      <c r="E16" s="23">
        <v>4</v>
      </c>
      <c r="F16" s="18"/>
      <c r="G16" s="2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4"/>
    </row>
    <row r="17" spans="1:29" ht="16.5" thickBot="1">
      <c r="A17" s="12" t="s">
        <v>16</v>
      </c>
      <c r="B17" s="2"/>
      <c r="C17" s="2"/>
      <c r="D17" s="2"/>
      <c r="E17" s="23">
        <v>6</v>
      </c>
      <c r="F17" s="18"/>
      <c r="G17" s="23"/>
      <c r="H17" s="151">
        <v>10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4"/>
    </row>
    <row r="18" spans="1:29" ht="16.5" thickBot="1">
      <c r="A18" s="24" t="s">
        <v>17</v>
      </c>
      <c r="B18" s="25"/>
      <c r="C18" s="25"/>
      <c r="D18" s="25"/>
      <c r="E18" s="26">
        <f>E15*E16*E17</f>
        <v>3600</v>
      </c>
      <c r="F18" s="27">
        <v>100</v>
      </c>
      <c r="G18" s="26">
        <f>E18</f>
        <v>3600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4"/>
    </row>
    <row r="19" spans="1:29" ht="16.5" thickBot="1">
      <c r="A19" s="12"/>
      <c r="B19" s="2"/>
      <c r="C19" s="2"/>
      <c r="D19" s="2"/>
      <c r="E19" s="29" t="s">
        <v>18</v>
      </c>
      <c r="F19" s="11" t="s">
        <v>19</v>
      </c>
      <c r="G19" s="2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30"/>
      <c r="AC19" s="4"/>
    </row>
    <row r="20" spans="1:29" ht="16.5" thickBot="1">
      <c r="A20" s="31"/>
      <c r="B20" s="32"/>
      <c r="C20" s="32"/>
      <c r="D20" s="32"/>
      <c r="E20" s="33">
        <f>E18*F20</f>
        <v>2700</v>
      </c>
      <c r="F20" s="34">
        <v>0.75</v>
      </c>
      <c r="G20" s="33">
        <f>F20*G18</f>
        <v>2700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4"/>
    </row>
    <row r="21" spans="1:29" ht="15.75">
      <c r="A21" s="37"/>
      <c r="B21" s="2"/>
      <c r="C21" s="2"/>
      <c r="D21" s="2"/>
      <c r="E21" s="2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0"/>
      <c r="AC21" s="4"/>
    </row>
    <row r="22" spans="1:29" ht="16.5" thickBot="1">
      <c r="A22" s="2"/>
      <c r="B22" s="2"/>
      <c r="C22" s="2"/>
      <c r="D22" s="2"/>
      <c r="E22" s="3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9"/>
      <c r="AC22" s="4"/>
    </row>
    <row r="23" spans="1:29" ht="15.75">
      <c r="A23" s="8"/>
      <c r="B23" s="40"/>
      <c r="C23" s="40"/>
      <c r="D23" s="41"/>
      <c r="E23" s="178"/>
      <c r="F23" s="179"/>
      <c r="G23" s="159" t="s">
        <v>20</v>
      </c>
      <c r="H23" s="160"/>
      <c r="I23" s="161"/>
      <c r="J23" s="159" t="s">
        <v>21</v>
      </c>
      <c r="K23" s="160"/>
      <c r="L23" s="161"/>
      <c r="M23" s="159" t="s">
        <v>22</v>
      </c>
      <c r="N23" s="160"/>
      <c r="O23" s="161"/>
      <c r="P23" s="159" t="s">
        <v>23</v>
      </c>
      <c r="Q23" s="160"/>
      <c r="R23" s="161"/>
      <c r="S23" s="10" t="s">
        <v>24</v>
      </c>
      <c r="T23" s="42"/>
      <c r="U23" s="42"/>
      <c r="V23" s="162"/>
      <c r="W23" s="162"/>
      <c r="X23" s="162"/>
      <c r="Y23" s="43"/>
      <c r="Z23" s="43"/>
      <c r="AA23" s="43"/>
      <c r="AB23" s="43"/>
    </row>
    <row r="24" spans="1:29" ht="16.5" thickBot="1">
      <c r="A24" s="12"/>
      <c r="B24" s="5" t="s">
        <v>11</v>
      </c>
      <c r="C24" s="5"/>
      <c r="D24" s="44"/>
      <c r="E24" s="45"/>
      <c r="F24" s="2"/>
      <c r="G24" s="46" t="s">
        <v>25</v>
      </c>
      <c r="H24" s="47" t="s">
        <v>26</v>
      </c>
      <c r="I24" s="48" t="s">
        <v>27</v>
      </c>
      <c r="J24" s="46" t="s">
        <v>28</v>
      </c>
      <c r="K24" s="47" t="s">
        <v>29</v>
      </c>
      <c r="L24" s="48" t="s">
        <v>30</v>
      </c>
      <c r="M24" s="46" t="s">
        <v>31</v>
      </c>
      <c r="N24" s="47" t="s">
        <v>32</v>
      </c>
      <c r="O24" s="48" t="s">
        <v>33</v>
      </c>
      <c r="P24" s="46" t="s">
        <v>34</v>
      </c>
      <c r="Q24" s="47" t="s">
        <v>35</v>
      </c>
      <c r="R24" s="48" t="s">
        <v>36</v>
      </c>
      <c r="S24" s="17"/>
      <c r="T24" s="49"/>
      <c r="U24" s="49"/>
      <c r="V24" s="49"/>
      <c r="W24" s="49"/>
      <c r="X24" s="49"/>
      <c r="Y24" s="43"/>
      <c r="Z24" s="43"/>
      <c r="AA24" s="43"/>
      <c r="AB24" s="43"/>
    </row>
    <row r="25" spans="1:29" ht="16.5" thickBot="1">
      <c r="A25" s="14"/>
      <c r="B25" s="16"/>
      <c r="C25" s="16"/>
      <c r="D25" s="50"/>
      <c r="E25" s="20" t="s">
        <v>12</v>
      </c>
      <c r="F25" s="51" t="s">
        <v>13</v>
      </c>
      <c r="G25" s="52"/>
      <c r="H25" s="53"/>
      <c r="I25" s="53"/>
      <c r="J25" s="52"/>
      <c r="K25" s="53"/>
      <c r="L25" s="53"/>
      <c r="M25" s="52"/>
      <c r="N25" s="53"/>
      <c r="O25" s="53"/>
      <c r="P25" s="52"/>
      <c r="Q25" s="53"/>
      <c r="R25" s="53"/>
      <c r="S25" s="54" t="s">
        <v>13</v>
      </c>
      <c r="T25" s="42"/>
      <c r="U25" s="42"/>
      <c r="V25" s="42"/>
      <c r="W25" s="42"/>
      <c r="X25" s="42"/>
      <c r="Y25" s="43"/>
      <c r="Z25" s="43"/>
      <c r="AA25" s="43"/>
      <c r="AB25" s="43"/>
    </row>
    <row r="26" spans="1:29" ht="16.5" thickBot="1">
      <c r="A26" s="169" t="s">
        <v>37</v>
      </c>
      <c r="B26" s="170"/>
      <c r="C26" s="170"/>
      <c r="D26" s="171"/>
      <c r="E26" s="55">
        <f>E27+E38</f>
        <v>0.6</v>
      </c>
      <c r="F26" s="56">
        <f>E26*E20</f>
        <v>1620</v>
      </c>
      <c r="G26" s="57">
        <f>F26</f>
        <v>1620</v>
      </c>
      <c r="H26" s="57">
        <f>G26</f>
        <v>1620</v>
      </c>
      <c r="I26" s="57">
        <f>H26</f>
        <v>1620</v>
      </c>
      <c r="J26" s="57">
        <f>I26</f>
        <v>1620</v>
      </c>
      <c r="K26" s="57">
        <f>J26</f>
        <v>1620</v>
      </c>
      <c r="L26" s="57">
        <v>0</v>
      </c>
      <c r="M26" s="57">
        <v>0</v>
      </c>
      <c r="N26" s="57">
        <f>L26</f>
        <v>0</v>
      </c>
      <c r="O26" s="57">
        <f>F26</f>
        <v>1620</v>
      </c>
      <c r="P26" s="57">
        <f>O26</f>
        <v>1620</v>
      </c>
      <c r="Q26" s="57">
        <f>P26</f>
        <v>1620</v>
      </c>
      <c r="R26" s="57">
        <f>Q26</f>
        <v>1620</v>
      </c>
      <c r="S26" s="58">
        <f>SUM(G26:R26)</f>
        <v>14580</v>
      </c>
      <c r="T26" s="59"/>
      <c r="U26" s="59"/>
      <c r="V26" s="59"/>
      <c r="W26" s="59"/>
      <c r="X26" s="59"/>
      <c r="Y26" s="43"/>
      <c r="Z26" s="43"/>
      <c r="AA26" s="43"/>
      <c r="AB26" s="43"/>
    </row>
    <row r="27" spans="1:29" ht="16.5" thickBot="1">
      <c r="A27" s="60" t="s">
        <v>38</v>
      </c>
      <c r="B27" s="61"/>
      <c r="C27" s="61"/>
      <c r="D27" s="61"/>
      <c r="E27" s="62">
        <f>E28+E29</f>
        <v>0.47210000000000002</v>
      </c>
      <c r="F27" s="63">
        <f>E27*E20</f>
        <v>1275</v>
      </c>
      <c r="G27" s="64">
        <f t="shared" ref="G27:G46" si="0">F27</f>
        <v>1275</v>
      </c>
      <c r="H27" s="64">
        <f t="shared" ref="H27:K46" si="1">G27</f>
        <v>1275</v>
      </c>
      <c r="I27" s="64">
        <f t="shared" si="1"/>
        <v>1275</v>
      </c>
      <c r="J27" s="64">
        <f t="shared" si="1"/>
        <v>1275</v>
      </c>
      <c r="K27" s="64">
        <f t="shared" si="1"/>
        <v>1275</v>
      </c>
      <c r="L27" s="64">
        <v>0</v>
      </c>
      <c r="M27" s="64">
        <v>0</v>
      </c>
      <c r="N27" s="64">
        <f t="shared" ref="N27:N46" si="2">L27</f>
        <v>0</v>
      </c>
      <c r="O27" s="64">
        <f>F28</f>
        <v>946</v>
      </c>
      <c r="P27" s="64">
        <f t="shared" ref="P27:R46" si="3">O27</f>
        <v>946</v>
      </c>
      <c r="Q27" s="64">
        <f t="shared" si="3"/>
        <v>946</v>
      </c>
      <c r="R27" s="64">
        <f t="shared" si="3"/>
        <v>946</v>
      </c>
      <c r="S27" s="58">
        <f>SUM(G27:R27)-4</f>
        <v>10155</v>
      </c>
      <c r="T27" s="59"/>
      <c r="U27" s="59"/>
      <c r="V27" s="59"/>
      <c r="W27" s="59"/>
      <c r="X27" s="59"/>
      <c r="Y27" s="43"/>
      <c r="Z27" s="43"/>
      <c r="AA27" s="43"/>
      <c r="AB27" s="43"/>
    </row>
    <row r="28" spans="1:29" ht="16.5" thickBot="1">
      <c r="A28" s="65" t="s">
        <v>39</v>
      </c>
      <c r="B28" s="12"/>
      <c r="C28" s="2"/>
      <c r="D28" s="2"/>
      <c r="E28" s="66">
        <v>0.35020000000000001</v>
      </c>
      <c r="F28" s="67">
        <f>E28*E20</f>
        <v>946</v>
      </c>
      <c r="G28" s="57">
        <f t="shared" si="0"/>
        <v>946</v>
      </c>
      <c r="H28" s="57">
        <f t="shared" si="1"/>
        <v>946</v>
      </c>
      <c r="I28" s="57">
        <f t="shared" si="1"/>
        <v>946</v>
      </c>
      <c r="J28" s="57">
        <f t="shared" si="1"/>
        <v>946</v>
      </c>
      <c r="K28" s="57">
        <f t="shared" si="1"/>
        <v>946</v>
      </c>
      <c r="L28" s="57">
        <v>0</v>
      </c>
      <c r="M28" s="57">
        <v>0</v>
      </c>
      <c r="N28" s="57">
        <f t="shared" si="2"/>
        <v>0</v>
      </c>
      <c r="O28" s="57">
        <f t="shared" ref="O28:O45" si="4">F28</f>
        <v>946</v>
      </c>
      <c r="P28" s="57">
        <f t="shared" si="3"/>
        <v>946</v>
      </c>
      <c r="Q28" s="57">
        <f t="shared" si="3"/>
        <v>946</v>
      </c>
      <c r="R28" s="57">
        <f t="shared" si="3"/>
        <v>946</v>
      </c>
      <c r="S28" s="58">
        <f>SUM(G28:R28)</f>
        <v>8514</v>
      </c>
      <c r="T28" s="59"/>
      <c r="U28" s="59"/>
      <c r="V28" s="59"/>
      <c r="W28" s="59"/>
      <c r="X28" s="59"/>
      <c r="Y28" s="43"/>
      <c r="Z28" s="43"/>
      <c r="AA28" s="43"/>
      <c r="AB28" s="43"/>
    </row>
    <row r="29" spans="1:29" ht="16.5" thickBot="1">
      <c r="A29" s="68" t="s">
        <v>40</v>
      </c>
      <c r="B29" s="69"/>
      <c r="C29" s="69"/>
      <c r="D29" s="69"/>
      <c r="E29" s="70">
        <f>SUM(E30:E37)</f>
        <v>0.12189999999999999</v>
      </c>
      <c r="F29" s="71">
        <f>SUM(F30:F37)</f>
        <v>330</v>
      </c>
      <c r="G29" s="57">
        <f t="shared" si="0"/>
        <v>330</v>
      </c>
      <c r="H29" s="57">
        <f t="shared" si="1"/>
        <v>330</v>
      </c>
      <c r="I29" s="57">
        <f t="shared" si="1"/>
        <v>330</v>
      </c>
      <c r="J29" s="57">
        <f t="shared" si="1"/>
        <v>330</v>
      </c>
      <c r="K29" s="57">
        <f t="shared" si="1"/>
        <v>330</v>
      </c>
      <c r="L29" s="57">
        <v>0</v>
      </c>
      <c r="M29" s="57">
        <v>0</v>
      </c>
      <c r="N29" s="57">
        <f t="shared" si="2"/>
        <v>0</v>
      </c>
      <c r="O29" s="57">
        <f t="shared" si="4"/>
        <v>330</v>
      </c>
      <c r="P29" s="57">
        <f t="shared" si="3"/>
        <v>330</v>
      </c>
      <c r="Q29" s="57">
        <f t="shared" si="3"/>
        <v>330</v>
      </c>
      <c r="R29" s="57">
        <f t="shared" si="3"/>
        <v>330</v>
      </c>
      <c r="S29" s="58">
        <f>SUM(G29:R29)-4</f>
        <v>2966</v>
      </c>
      <c r="T29" s="59"/>
      <c r="U29" s="59"/>
      <c r="V29" s="59"/>
      <c r="W29" s="59"/>
      <c r="X29" s="59"/>
      <c r="Y29" s="43"/>
      <c r="Z29" s="43"/>
      <c r="AA29" s="43"/>
      <c r="AB29" s="43"/>
    </row>
    <row r="30" spans="1:29" ht="16.5" thickBot="1">
      <c r="A30" s="65" t="s">
        <v>41</v>
      </c>
      <c r="B30" s="37"/>
      <c r="C30" s="37"/>
      <c r="D30" s="37"/>
      <c r="E30" s="146">
        <v>3.5000000000000003E-2</v>
      </c>
      <c r="F30" s="67">
        <f>E30*E20</f>
        <v>95</v>
      </c>
      <c r="G30" s="57">
        <f t="shared" si="0"/>
        <v>95</v>
      </c>
      <c r="H30" s="57">
        <f t="shared" si="1"/>
        <v>95</v>
      </c>
      <c r="I30" s="57">
        <f t="shared" si="1"/>
        <v>95</v>
      </c>
      <c r="J30" s="57">
        <f t="shared" si="1"/>
        <v>95</v>
      </c>
      <c r="K30" s="57">
        <f t="shared" si="1"/>
        <v>95</v>
      </c>
      <c r="L30" s="57">
        <v>0</v>
      </c>
      <c r="M30" s="57">
        <v>0</v>
      </c>
      <c r="N30" s="57">
        <f t="shared" si="2"/>
        <v>0</v>
      </c>
      <c r="O30" s="57">
        <f t="shared" si="4"/>
        <v>95</v>
      </c>
      <c r="P30" s="57">
        <f t="shared" si="3"/>
        <v>95</v>
      </c>
      <c r="Q30" s="57">
        <f t="shared" si="3"/>
        <v>95</v>
      </c>
      <c r="R30" s="57">
        <f t="shared" si="3"/>
        <v>95</v>
      </c>
      <c r="S30" s="58">
        <f>SUM(G30:R30)+4</f>
        <v>859</v>
      </c>
      <c r="T30" s="59"/>
      <c r="U30" s="59"/>
      <c r="V30" s="59"/>
      <c r="W30" s="59"/>
      <c r="X30" s="59"/>
      <c r="Y30" s="43"/>
      <c r="Z30" s="43"/>
      <c r="AA30" s="43"/>
      <c r="AB30" s="43"/>
    </row>
    <row r="31" spans="1:29" ht="16.5" thickBot="1">
      <c r="A31" s="65" t="s">
        <v>90</v>
      </c>
      <c r="B31" s="37"/>
      <c r="C31" s="37"/>
      <c r="D31" s="37"/>
      <c r="E31" s="72">
        <v>0.03</v>
      </c>
      <c r="F31" s="67">
        <f>E31*E20</f>
        <v>81</v>
      </c>
      <c r="G31" s="57">
        <f t="shared" si="0"/>
        <v>81</v>
      </c>
      <c r="H31" s="57">
        <f t="shared" si="1"/>
        <v>81</v>
      </c>
      <c r="I31" s="57">
        <f t="shared" si="1"/>
        <v>81</v>
      </c>
      <c r="J31" s="57">
        <f t="shared" si="1"/>
        <v>81</v>
      </c>
      <c r="K31" s="57">
        <f t="shared" si="1"/>
        <v>81</v>
      </c>
      <c r="L31" s="57">
        <v>0</v>
      </c>
      <c r="M31" s="57">
        <v>0</v>
      </c>
      <c r="N31" s="57">
        <f t="shared" si="2"/>
        <v>0</v>
      </c>
      <c r="O31" s="57">
        <f t="shared" si="4"/>
        <v>81</v>
      </c>
      <c r="P31" s="57">
        <f t="shared" si="3"/>
        <v>81</v>
      </c>
      <c r="Q31" s="57">
        <f t="shared" si="3"/>
        <v>81</v>
      </c>
      <c r="R31" s="57">
        <f t="shared" si="3"/>
        <v>81</v>
      </c>
      <c r="S31" s="58">
        <f>SUM(G31:R31)+4</f>
        <v>733</v>
      </c>
      <c r="T31" s="59"/>
      <c r="U31" s="59"/>
      <c r="V31" s="59"/>
      <c r="W31" s="59"/>
      <c r="X31" s="59"/>
      <c r="Y31" s="43"/>
      <c r="Z31" s="43"/>
      <c r="AA31" s="43"/>
      <c r="AB31" s="43"/>
    </row>
    <row r="32" spans="1:29" ht="16.5" thickBot="1">
      <c r="A32" s="65" t="s">
        <v>42</v>
      </c>
      <c r="B32" s="2"/>
      <c r="C32" s="2"/>
      <c r="D32" s="2"/>
      <c r="E32" s="66">
        <v>1.43E-2</v>
      </c>
      <c r="F32" s="67">
        <f>E32*E20</f>
        <v>39</v>
      </c>
      <c r="G32" s="57">
        <f t="shared" si="0"/>
        <v>39</v>
      </c>
      <c r="H32" s="57">
        <f t="shared" si="1"/>
        <v>39</v>
      </c>
      <c r="I32" s="57">
        <f t="shared" si="1"/>
        <v>39</v>
      </c>
      <c r="J32" s="57">
        <f t="shared" si="1"/>
        <v>39</v>
      </c>
      <c r="K32" s="57">
        <f t="shared" si="1"/>
        <v>39</v>
      </c>
      <c r="L32" s="57">
        <v>0</v>
      </c>
      <c r="M32" s="57">
        <v>0</v>
      </c>
      <c r="N32" s="57">
        <f t="shared" si="2"/>
        <v>0</v>
      </c>
      <c r="O32" s="57">
        <f t="shared" si="4"/>
        <v>39</v>
      </c>
      <c r="P32" s="57">
        <f t="shared" si="3"/>
        <v>39</v>
      </c>
      <c r="Q32" s="57">
        <f t="shared" si="3"/>
        <v>39</v>
      </c>
      <c r="R32" s="57">
        <f t="shared" si="3"/>
        <v>39</v>
      </c>
      <c r="S32" s="58">
        <f>SUM(G32:R32)+4</f>
        <v>355</v>
      </c>
      <c r="T32" s="59"/>
      <c r="U32" s="59"/>
      <c r="V32" s="59"/>
      <c r="W32" s="59"/>
      <c r="X32" s="59"/>
      <c r="Y32" s="43"/>
      <c r="Z32" s="43"/>
      <c r="AA32" s="43"/>
      <c r="AB32" s="43"/>
    </row>
    <row r="33" spans="1:28" ht="16.5" thickBot="1">
      <c r="A33" s="65" t="s">
        <v>95</v>
      </c>
      <c r="B33" s="2"/>
      <c r="C33" s="2"/>
      <c r="D33" s="2"/>
      <c r="E33" s="66">
        <v>1.43E-2</v>
      </c>
      <c r="F33" s="67">
        <f>E33*E20</f>
        <v>39</v>
      </c>
      <c r="G33" s="57">
        <f t="shared" si="0"/>
        <v>39</v>
      </c>
      <c r="H33" s="57">
        <f t="shared" si="1"/>
        <v>39</v>
      </c>
      <c r="I33" s="57">
        <f t="shared" si="1"/>
        <v>39</v>
      </c>
      <c r="J33" s="57">
        <f t="shared" si="1"/>
        <v>39</v>
      </c>
      <c r="K33" s="57">
        <f t="shared" si="1"/>
        <v>39</v>
      </c>
      <c r="L33" s="57">
        <v>0</v>
      </c>
      <c r="M33" s="57">
        <v>0</v>
      </c>
      <c r="N33" s="57">
        <f>L33</f>
        <v>0</v>
      </c>
      <c r="O33" s="57">
        <f>F33</f>
        <v>39</v>
      </c>
      <c r="P33" s="57">
        <f>O33</f>
        <v>39</v>
      </c>
      <c r="Q33" s="57">
        <f>P33</f>
        <v>39</v>
      </c>
      <c r="R33" s="57">
        <f>Q33</f>
        <v>39</v>
      </c>
      <c r="S33" s="58">
        <f>SUM(G33:R33)+4</f>
        <v>355</v>
      </c>
      <c r="T33" s="59"/>
      <c r="U33" s="59"/>
      <c r="V33" s="59"/>
      <c r="W33" s="59"/>
      <c r="X33" s="59"/>
      <c r="Y33" s="43"/>
      <c r="Z33" s="43"/>
      <c r="AA33" s="43"/>
      <c r="AB33" s="43"/>
    </row>
    <row r="34" spans="1:28" ht="16.5" thickBot="1">
      <c r="A34" s="65" t="s">
        <v>96</v>
      </c>
      <c r="B34" s="2"/>
      <c r="C34" s="2"/>
      <c r="D34" s="2"/>
      <c r="E34" s="66">
        <v>1.43E-2</v>
      </c>
      <c r="F34" s="67">
        <f>E34*E20</f>
        <v>39</v>
      </c>
      <c r="G34" s="57">
        <f t="shared" si="0"/>
        <v>39</v>
      </c>
      <c r="H34" s="57">
        <f t="shared" si="1"/>
        <v>39</v>
      </c>
      <c r="I34" s="57">
        <f t="shared" si="1"/>
        <v>39</v>
      </c>
      <c r="J34" s="57">
        <f t="shared" si="1"/>
        <v>39</v>
      </c>
      <c r="K34" s="57">
        <f t="shared" si="1"/>
        <v>39</v>
      </c>
      <c r="L34" s="57">
        <v>0</v>
      </c>
      <c r="M34" s="57">
        <v>0</v>
      </c>
      <c r="N34" s="57">
        <f t="shared" si="2"/>
        <v>0</v>
      </c>
      <c r="O34" s="57">
        <f t="shared" si="4"/>
        <v>39</v>
      </c>
      <c r="P34" s="57">
        <f t="shared" si="3"/>
        <v>39</v>
      </c>
      <c r="Q34" s="57">
        <f t="shared" si="3"/>
        <v>39</v>
      </c>
      <c r="R34" s="57">
        <f t="shared" si="3"/>
        <v>39</v>
      </c>
      <c r="S34" s="58">
        <f>SUM(G34:R34)+4</f>
        <v>355</v>
      </c>
      <c r="T34" s="59"/>
      <c r="U34" s="59"/>
      <c r="V34" s="59"/>
      <c r="W34" s="59"/>
      <c r="X34" s="59"/>
      <c r="Y34" s="43"/>
      <c r="Z34" s="43"/>
      <c r="AA34" s="43"/>
      <c r="AB34" s="43"/>
    </row>
    <row r="35" spans="1:28" ht="16.5" thickBot="1">
      <c r="A35" s="65" t="s">
        <v>43</v>
      </c>
      <c r="B35" s="2"/>
      <c r="C35" s="2"/>
      <c r="D35" s="2"/>
      <c r="E35" s="66">
        <v>2E-3</v>
      </c>
      <c r="F35" s="67">
        <f>E35*E20</f>
        <v>5</v>
      </c>
      <c r="G35" s="57">
        <f t="shared" si="0"/>
        <v>5</v>
      </c>
      <c r="H35" s="57">
        <f t="shared" si="1"/>
        <v>5</v>
      </c>
      <c r="I35" s="57">
        <f t="shared" si="1"/>
        <v>5</v>
      </c>
      <c r="J35" s="57">
        <f t="shared" si="1"/>
        <v>5</v>
      </c>
      <c r="K35" s="57">
        <f t="shared" si="1"/>
        <v>5</v>
      </c>
      <c r="L35" s="57">
        <v>0</v>
      </c>
      <c r="M35" s="57">
        <v>0</v>
      </c>
      <c r="N35" s="57">
        <f t="shared" si="2"/>
        <v>0</v>
      </c>
      <c r="O35" s="57">
        <f t="shared" si="4"/>
        <v>5</v>
      </c>
      <c r="P35" s="57">
        <f t="shared" si="3"/>
        <v>5</v>
      </c>
      <c r="Q35" s="57">
        <f t="shared" si="3"/>
        <v>5</v>
      </c>
      <c r="R35" s="57">
        <f t="shared" si="3"/>
        <v>5</v>
      </c>
      <c r="S35" s="58">
        <f>SUM(G35:R35)</f>
        <v>45</v>
      </c>
      <c r="T35" s="59"/>
      <c r="U35" s="59"/>
      <c r="V35" s="59"/>
      <c r="W35" s="59"/>
      <c r="X35" s="59"/>
      <c r="Y35" s="43"/>
      <c r="Z35" s="43"/>
      <c r="AA35" s="43"/>
      <c r="AB35" s="43"/>
    </row>
    <row r="36" spans="1:28" ht="16.5" thickBot="1">
      <c r="A36" s="65" t="s">
        <v>44</v>
      </c>
      <c r="B36" s="2"/>
      <c r="C36" s="2"/>
      <c r="D36" s="2"/>
      <c r="E36" s="66">
        <v>2E-3</v>
      </c>
      <c r="F36" s="67">
        <f>E36*E20</f>
        <v>5</v>
      </c>
      <c r="G36" s="57">
        <f t="shared" si="0"/>
        <v>5</v>
      </c>
      <c r="H36" s="57">
        <f t="shared" si="1"/>
        <v>5</v>
      </c>
      <c r="I36" s="57">
        <f t="shared" si="1"/>
        <v>5</v>
      </c>
      <c r="J36" s="57">
        <f t="shared" si="1"/>
        <v>5</v>
      </c>
      <c r="K36" s="57">
        <f t="shared" si="1"/>
        <v>5</v>
      </c>
      <c r="L36" s="57">
        <v>0</v>
      </c>
      <c r="M36" s="57">
        <v>0</v>
      </c>
      <c r="N36" s="57">
        <f t="shared" si="2"/>
        <v>0</v>
      </c>
      <c r="O36" s="57">
        <f t="shared" si="4"/>
        <v>5</v>
      </c>
      <c r="P36" s="57">
        <f t="shared" si="3"/>
        <v>5</v>
      </c>
      <c r="Q36" s="57">
        <f t="shared" si="3"/>
        <v>5</v>
      </c>
      <c r="R36" s="57">
        <f t="shared" si="3"/>
        <v>5</v>
      </c>
      <c r="S36" s="58">
        <f>SUM(G36:R36)</f>
        <v>45</v>
      </c>
      <c r="T36" s="59"/>
      <c r="U36" s="59"/>
      <c r="V36" s="59"/>
      <c r="W36" s="59"/>
      <c r="X36" s="59"/>
      <c r="Y36" s="43"/>
      <c r="Z36" s="43"/>
      <c r="AA36" s="43"/>
      <c r="AB36" s="43"/>
    </row>
    <row r="37" spans="1:28" ht="16.5" thickBot="1">
      <c r="A37" s="65" t="s">
        <v>45</v>
      </c>
      <c r="B37" s="2"/>
      <c r="C37" s="2"/>
      <c r="D37" s="2"/>
      <c r="E37" s="73">
        <v>0.01</v>
      </c>
      <c r="F37" s="74">
        <f>E37*E20</f>
        <v>27</v>
      </c>
      <c r="G37" s="57">
        <f t="shared" si="0"/>
        <v>27</v>
      </c>
      <c r="H37" s="57">
        <f t="shared" si="1"/>
        <v>27</v>
      </c>
      <c r="I37" s="57">
        <f t="shared" si="1"/>
        <v>27</v>
      </c>
      <c r="J37" s="57">
        <f t="shared" si="1"/>
        <v>27</v>
      </c>
      <c r="K37" s="57">
        <f t="shared" si="1"/>
        <v>27</v>
      </c>
      <c r="L37" s="57">
        <v>0</v>
      </c>
      <c r="M37" s="57">
        <v>0</v>
      </c>
      <c r="N37" s="57">
        <f t="shared" si="2"/>
        <v>0</v>
      </c>
      <c r="O37" s="57">
        <f t="shared" si="4"/>
        <v>27</v>
      </c>
      <c r="P37" s="57">
        <f t="shared" si="3"/>
        <v>27</v>
      </c>
      <c r="Q37" s="57">
        <f t="shared" si="3"/>
        <v>27</v>
      </c>
      <c r="R37" s="57">
        <f t="shared" si="3"/>
        <v>27</v>
      </c>
      <c r="S37" s="58">
        <f>SUM(G37:R37)</f>
        <v>243</v>
      </c>
      <c r="T37" s="59"/>
      <c r="U37" s="59"/>
      <c r="V37" s="59"/>
      <c r="W37" s="59"/>
      <c r="X37" s="59"/>
      <c r="Y37" s="43"/>
      <c r="Z37" s="43"/>
      <c r="AA37" s="43"/>
      <c r="AB37" s="43"/>
    </row>
    <row r="38" spans="1:28" ht="16.5" thickBot="1">
      <c r="A38" s="60" t="s">
        <v>46</v>
      </c>
      <c r="B38" s="75"/>
      <c r="C38" s="75"/>
      <c r="D38" s="76"/>
      <c r="E38" s="77">
        <f>E39+E40</f>
        <v>0.12790000000000001</v>
      </c>
      <c r="F38" s="78">
        <f>E38*E20</f>
        <v>345</v>
      </c>
      <c r="G38" s="64">
        <f t="shared" si="0"/>
        <v>345</v>
      </c>
      <c r="H38" s="64">
        <f t="shared" si="1"/>
        <v>345</v>
      </c>
      <c r="I38" s="64">
        <f t="shared" si="1"/>
        <v>345</v>
      </c>
      <c r="J38" s="64">
        <f t="shared" si="1"/>
        <v>345</v>
      </c>
      <c r="K38" s="64">
        <f t="shared" si="1"/>
        <v>345</v>
      </c>
      <c r="L38" s="64">
        <v>0</v>
      </c>
      <c r="M38" s="64">
        <v>0</v>
      </c>
      <c r="N38" s="64">
        <f t="shared" si="2"/>
        <v>0</v>
      </c>
      <c r="O38" s="64">
        <f t="shared" si="4"/>
        <v>345</v>
      </c>
      <c r="P38" s="64">
        <f t="shared" si="3"/>
        <v>345</v>
      </c>
      <c r="Q38" s="64">
        <f t="shared" si="3"/>
        <v>345</v>
      </c>
      <c r="R38" s="64">
        <f t="shared" si="3"/>
        <v>345</v>
      </c>
      <c r="S38" s="58">
        <f>SUM(G38:R38)+4</f>
        <v>3109</v>
      </c>
      <c r="T38" s="59"/>
      <c r="U38" s="59"/>
      <c r="V38" s="59"/>
      <c r="W38" s="59"/>
      <c r="X38" s="59"/>
      <c r="Y38" s="43"/>
      <c r="Z38" s="43"/>
      <c r="AA38" s="43"/>
      <c r="AB38" s="43"/>
    </row>
    <row r="39" spans="1:28" ht="16.5" thickBot="1">
      <c r="A39" s="79" t="s">
        <v>39</v>
      </c>
      <c r="B39" s="80"/>
      <c r="C39" s="80"/>
      <c r="D39" s="81"/>
      <c r="E39" s="82">
        <v>9.4899999999999998E-2</v>
      </c>
      <c r="F39" s="74">
        <f>E39*E20</f>
        <v>256</v>
      </c>
      <c r="G39" s="57">
        <f t="shared" si="0"/>
        <v>256</v>
      </c>
      <c r="H39" s="57">
        <f t="shared" si="1"/>
        <v>256</v>
      </c>
      <c r="I39" s="57">
        <f t="shared" si="1"/>
        <v>256</v>
      </c>
      <c r="J39" s="57">
        <f t="shared" si="1"/>
        <v>256</v>
      </c>
      <c r="K39" s="57">
        <f t="shared" si="1"/>
        <v>256</v>
      </c>
      <c r="L39" s="57">
        <v>0</v>
      </c>
      <c r="M39" s="57">
        <v>0</v>
      </c>
      <c r="N39" s="57">
        <f t="shared" si="2"/>
        <v>0</v>
      </c>
      <c r="O39" s="57">
        <f t="shared" si="4"/>
        <v>256</v>
      </c>
      <c r="P39" s="57">
        <f t="shared" si="3"/>
        <v>256</v>
      </c>
      <c r="Q39" s="57">
        <f t="shared" si="3"/>
        <v>256</v>
      </c>
      <c r="R39" s="57">
        <f t="shared" si="3"/>
        <v>256</v>
      </c>
      <c r="S39" s="58">
        <f>SUM(G39:R39)</f>
        <v>2304</v>
      </c>
      <c r="T39" s="59"/>
      <c r="U39" s="59"/>
      <c r="V39" s="59"/>
      <c r="W39" s="59"/>
      <c r="X39" s="59"/>
      <c r="Y39" s="43"/>
      <c r="Z39" s="43"/>
      <c r="AA39" s="43"/>
      <c r="AB39" s="43"/>
    </row>
    <row r="40" spans="1:28" ht="16.5" thickBot="1">
      <c r="A40" s="79" t="s">
        <v>40</v>
      </c>
      <c r="B40" s="80"/>
      <c r="C40" s="80"/>
      <c r="D40" s="81"/>
      <c r="E40" s="82">
        <v>3.3000000000000002E-2</v>
      </c>
      <c r="F40" s="74">
        <f>E40*E20</f>
        <v>89</v>
      </c>
      <c r="G40" s="57">
        <f t="shared" si="0"/>
        <v>89</v>
      </c>
      <c r="H40" s="57">
        <f t="shared" si="1"/>
        <v>89</v>
      </c>
      <c r="I40" s="57">
        <f t="shared" si="1"/>
        <v>89</v>
      </c>
      <c r="J40" s="57">
        <f t="shared" si="1"/>
        <v>89</v>
      </c>
      <c r="K40" s="57">
        <f t="shared" si="1"/>
        <v>89</v>
      </c>
      <c r="L40" s="57">
        <v>0</v>
      </c>
      <c r="M40" s="57">
        <v>0</v>
      </c>
      <c r="N40" s="57">
        <f t="shared" si="2"/>
        <v>0</v>
      </c>
      <c r="O40" s="57">
        <f t="shared" si="4"/>
        <v>89</v>
      </c>
      <c r="P40" s="57">
        <f t="shared" si="3"/>
        <v>89</v>
      </c>
      <c r="Q40" s="57">
        <f t="shared" si="3"/>
        <v>89</v>
      </c>
      <c r="R40" s="57">
        <f t="shared" si="3"/>
        <v>89</v>
      </c>
      <c r="S40" s="58">
        <f>SUM(G40:R40)+4</f>
        <v>805</v>
      </c>
      <c r="T40" s="59"/>
      <c r="U40" s="59"/>
      <c r="V40" s="59"/>
      <c r="W40" s="59"/>
      <c r="X40" s="59"/>
      <c r="Y40" s="43"/>
      <c r="Z40" s="43"/>
      <c r="AA40" s="43"/>
      <c r="AB40" s="43"/>
    </row>
    <row r="41" spans="1:28" ht="16.5" thickBot="1">
      <c r="A41" s="60" t="s">
        <v>47</v>
      </c>
      <c r="B41" s="75"/>
      <c r="C41" s="75"/>
      <c r="D41" s="76"/>
      <c r="E41" s="77">
        <v>1.2999999999999999E-3</v>
      </c>
      <c r="F41" s="78">
        <f>E41*E20</f>
        <v>4</v>
      </c>
      <c r="G41" s="64">
        <f t="shared" si="0"/>
        <v>4</v>
      </c>
      <c r="H41" s="64">
        <f t="shared" si="1"/>
        <v>4</v>
      </c>
      <c r="I41" s="64">
        <f t="shared" si="1"/>
        <v>4</v>
      </c>
      <c r="J41" s="64">
        <f t="shared" si="1"/>
        <v>4</v>
      </c>
      <c r="K41" s="64">
        <f t="shared" si="1"/>
        <v>4</v>
      </c>
      <c r="L41" s="64">
        <v>0</v>
      </c>
      <c r="M41" s="64">
        <v>0</v>
      </c>
      <c r="N41" s="64">
        <f t="shared" si="2"/>
        <v>0</v>
      </c>
      <c r="O41" s="64">
        <f t="shared" si="4"/>
        <v>4</v>
      </c>
      <c r="P41" s="64">
        <f t="shared" si="3"/>
        <v>4</v>
      </c>
      <c r="Q41" s="64">
        <f t="shared" si="3"/>
        <v>4</v>
      </c>
      <c r="R41" s="64">
        <f t="shared" si="3"/>
        <v>4</v>
      </c>
      <c r="S41" s="58">
        <f>SUM(G41:R41)+4</f>
        <v>40</v>
      </c>
      <c r="T41" s="59"/>
      <c r="U41" s="59"/>
      <c r="V41" s="59"/>
      <c r="W41" s="59"/>
      <c r="X41" s="59"/>
      <c r="Y41" s="43"/>
      <c r="Z41" s="43"/>
      <c r="AA41" s="43"/>
      <c r="AB41" s="43"/>
    </row>
    <row r="42" spans="1:28" ht="16.5" thickBot="1">
      <c r="A42" s="60" t="s">
        <v>48</v>
      </c>
      <c r="B42" s="60"/>
      <c r="C42" s="61"/>
      <c r="D42" s="83"/>
      <c r="E42" s="84">
        <f>E43+E44+E45</f>
        <v>6.2700000000000006E-2</v>
      </c>
      <c r="F42" s="85">
        <f>E42*E20</f>
        <v>169</v>
      </c>
      <c r="G42" s="64">
        <f>F42</f>
        <v>169</v>
      </c>
      <c r="H42" s="64">
        <f t="shared" si="1"/>
        <v>169</v>
      </c>
      <c r="I42" s="64">
        <f t="shared" si="1"/>
        <v>169</v>
      </c>
      <c r="J42" s="64">
        <f t="shared" si="1"/>
        <v>169</v>
      </c>
      <c r="K42" s="64">
        <f t="shared" si="1"/>
        <v>169</v>
      </c>
      <c r="L42" s="64">
        <v>0</v>
      </c>
      <c r="M42" s="64">
        <v>0</v>
      </c>
      <c r="N42" s="64">
        <f t="shared" si="2"/>
        <v>0</v>
      </c>
      <c r="O42" s="64">
        <f t="shared" si="4"/>
        <v>169</v>
      </c>
      <c r="P42" s="64">
        <f t="shared" si="3"/>
        <v>169</v>
      </c>
      <c r="Q42" s="64">
        <f t="shared" si="3"/>
        <v>169</v>
      </c>
      <c r="R42" s="64">
        <f t="shared" si="3"/>
        <v>169</v>
      </c>
      <c r="S42" s="58">
        <f>SUM(G42:R42)-1</f>
        <v>1520</v>
      </c>
      <c r="T42" s="59"/>
      <c r="U42" s="59"/>
      <c r="V42" s="59"/>
      <c r="W42" s="59"/>
      <c r="X42" s="59"/>
      <c r="Y42" s="43"/>
      <c r="Z42" s="43"/>
      <c r="AA42" s="43"/>
      <c r="AB42" s="43"/>
    </row>
    <row r="43" spans="1:28" ht="16.5" thickBot="1">
      <c r="A43" s="65" t="s">
        <v>49</v>
      </c>
      <c r="B43" s="2"/>
      <c r="C43" s="2"/>
      <c r="D43" s="2"/>
      <c r="E43" s="86">
        <v>1.8800000000000001E-2</v>
      </c>
      <c r="F43" s="87">
        <f>E43*E20</f>
        <v>51</v>
      </c>
      <c r="G43" s="57">
        <f t="shared" si="0"/>
        <v>51</v>
      </c>
      <c r="H43" s="57">
        <f t="shared" si="1"/>
        <v>51</v>
      </c>
      <c r="I43" s="57">
        <f t="shared" si="1"/>
        <v>51</v>
      </c>
      <c r="J43" s="57">
        <f t="shared" si="1"/>
        <v>51</v>
      </c>
      <c r="K43" s="57">
        <f t="shared" si="1"/>
        <v>51</v>
      </c>
      <c r="L43" s="57">
        <v>0</v>
      </c>
      <c r="M43" s="57">
        <v>0</v>
      </c>
      <c r="N43" s="57">
        <f t="shared" si="2"/>
        <v>0</v>
      </c>
      <c r="O43" s="57">
        <f t="shared" si="4"/>
        <v>51</v>
      </c>
      <c r="P43" s="57">
        <f t="shared" si="3"/>
        <v>51</v>
      </c>
      <c r="Q43" s="57">
        <f t="shared" si="3"/>
        <v>51</v>
      </c>
      <c r="R43" s="57">
        <f t="shared" si="3"/>
        <v>51</v>
      </c>
      <c r="S43" s="58">
        <f>SUM(G43:R43)-2</f>
        <v>457</v>
      </c>
      <c r="T43" s="59"/>
      <c r="U43" s="59"/>
      <c r="V43" s="59"/>
      <c r="W43" s="59"/>
      <c r="X43" s="59"/>
      <c r="Y43" s="43"/>
      <c r="Z43" s="43"/>
      <c r="AA43" s="43"/>
      <c r="AB43" s="43"/>
    </row>
    <row r="44" spans="1:28" ht="16.5" thickBot="1">
      <c r="A44" s="65" t="s">
        <v>50</v>
      </c>
      <c r="E44" s="72">
        <v>3.6900000000000002E-2</v>
      </c>
      <c r="F44" s="67">
        <f>E44*E20</f>
        <v>100</v>
      </c>
      <c r="G44" s="57">
        <f t="shared" si="0"/>
        <v>100</v>
      </c>
      <c r="H44" s="57">
        <f t="shared" si="1"/>
        <v>100</v>
      </c>
      <c r="I44" s="57">
        <f t="shared" si="1"/>
        <v>100</v>
      </c>
      <c r="J44" s="57">
        <f t="shared" si="1"/>
        <v>100</v>
      </c>
      <c r="K44" s="57">
        <f t="shared" si="1"/>
        <v>100</v>
      </c>
      <c r="L44" s="57">
        <v>0</v>
      </c>
      <c r="M44" s="57">
        <v>0</v>
      </c>
      <c r="N44" s="57">
        <f t="shared" si="2"/>
        <v>0</v>
      </c>
      <c r="O44" s="57">
        <f t="shared" si="4"/>
        <v>100</v>
      </c>
      <c r="P44" s="57">
        <f t="shared" si="3"/>
        <v>100</v>
      </c>
      <c r="Q44" s="57">
        <f t="shared" si="3"/>
        <v>100</v>
      </c>
      <c r="R44" s="57">
        <f t="shared" si="3"/>
        <v>100</v>
      </c>
      <c r="S44" s="58">
        <f>SUM(G44:R44)+4</f>
        <v>904</v>
      </c>
      <c r="T44" s="59"/>
      <c r="U44" s="42"/>
      <c r="V44" s="42"/>
      <c r="W44" s="42"/>
      <c r="X44" s="59"/>
      <c r="Y44" s="43"/>
      <c r="Z44" s="43"/>
      <c r="AA44" s="43"/>
      <c r="AB44" s="43"/>
    </row>
    <row r="45" spans="1:28" ht="16.5" thickBot="1">
      <c r="A45" s="65" t="s">
        <v>51</v>
      </c>
      <c r="E45" s="88">
        <v>7.0000000000000001E-3</v>
      </c>
      <c r="F45" s="89">
        <f>E45*E20</f>
        <v>19</v>
      </c>
      <c r="G45" s="57">
        <f t="shared" si="0"/>
        <v>19</v>
      </c>
      <c r="H45" s="57">
        <f t="shared" si="1"/>
        <v>19</v>
      </c>
      <c r="I45" s="57">
        <f t="shared" si="1"/>
        <v>19</v>
      </c>
      <c r="J45" s="57">
        <f t="shared" si="1"/>
        <v>19</v>
      </c>
      <c r="K45" s="57">
        <f t="shared" si="1"/>
        <v>19</v>
      </c>
      <c r="L45" s="57">
        <v>0</v>
      </c>
      <c r="M45" s="57">
        <v>0</v>
      </c>
      <c r="N45" s="57">
        <f t="shared" si="2"/>
        <v>0</v>
      </c>
      <c r="O45" s="57">
        <f t="shared" si="4"/>
        <v>19</v>
      </c>
      <c r="P45" s="57">
        <f t="shared" si="3"/>
        <v>19</v>
      </c>
      <c r="Q45" s="57">
        <f t="shared" si="3"/>
        <v>19</v>
      </c>
      <c r="R45" s="57">
        <f t="shared" si="3"/>
        <v>19</v>
      </c>
      <c r="S45" s="58">
        <f>SUM(G45:R45)-3</f>
        <v>168</v>
      </c>
      <c r="T45" s="59"/>
      <c r="U45" s="42"/>
      <c r="V45" s="42"/>
      <c r="W45" s="42"/>
      <c r="X45" s="59"/>
      <c r="Y45" s="43"/>
      <c r="Z45" s="43"/>
      <c r="AA45" s="43"/>
      <c r="AB45" s="43"/>
    </row>
    <row r="46" spans="1:28" ht="16.5" thickBot="1">
      <c r="A46" s="163" t="s">
        <v>52</v>
      </c>
      <c r="B46" s="164"/>
      <c r="C46" s="164"/>
      <c r="D46" s="165"/>
      <c r="E46" s="90">
        <f>100%-E26-E41-E42</f>
        <v>0.33600000000000002</v>
      </c>
      <c r="F46" s="64">
        <f>E46*E20</f>
        <v>907</v>
      </c>
      <c r="G46" s="64">
        <f t="shared" si="0"/>
        <v>907</v>
      </c>
      <c r="H46" s="64">
        <f t="shared" si="1"/>
        <v>907</v>
      </c>
      <c r="I46" s="64">
        <f t="shared" si="1"/>
        <v>907</v>
      </c>
      <c r="J46" s="64">
        <f t="shared" si="1"/>
        <v>907</v>
      </c>
      <c r="K46" s="64">
        <f t="shared" si="1"/>
        <v>907</v>
      </c>
      <c r="L46" s="64">
        <v>0</v>
      </c>
      <c r="M46" s="64">
        <v>0</v>
      </c>
      <c r="N46" s="64">
        <f t="shared" si="2"/>
        <v>0</v>
      </c>
      <c r="O46" s="64">
        <f>F46</f>
        <v>907</v>
      </c>
      <c r="P46" s="64">
        <f t="shared" si="3"/>
        <v>907</v>
      </c>
      <c r="Q46" s="64">
        <f t="shared" si="3"/>
        <v>907</v>
      </c>
      <c r="R46" s="64">
        <f t="shared" si="3"/>
        <v>907</v>
      </c>
      <c r="S46" s="58">
        <f>SUM(G46:R46)-3</f>
        <v>8160</v>
      </c>
      <c r="T46" s="59"/>
      <c r="U46" s="59"/>
      <c r="V46" s="59"/>
      <c r="W46" s="59"/>
      <c r="X46" s="59"/>
      <c r="Y46" s="43"/>
      <c r="Z46" s="43"/>
      <c r="AA46" s="43"/>
      <c r="AB46" s="43"/>
    </row>
    <row r="47" spans="1:28" ht="16.5" thickBot="1">
      <c r="A47" s="180" t="s">
        <v>53</v>
      </c>
      <c r="B47" s="181"/>
      <c r="C47" s="181"/>
      <c r="D47" s="182"/>
      <c r="E47" s="91">
        <f>E26+E41+E42+E46</f>
        <v>1</v>
      </c>
      <c r="F47" s="92">
        <f>E20*E47</f>
        <v>2700</v>
      </c>
      <c r="G47" s="93">
        <f t="shared" ref="G47:S47" si="5">G26+G42+G46+G41</f>
        <v>2700</v>
      </c>
      <c r="H47" s="93">
        <f t="shared" si="5"/>
        <v>2700</v>
      </c>
      <c r="I47" s="93">
        <f t="shared" si="5"/>
        <v>2700</v>
      </c>
      <c r="J47" s="93">
        <f t="shared" si="5"/>
        <v>2700</v>
      </c>
      <c r="K47" s="93">
        <f t="shared" si="5"/>
        <v>2700</v>
      </c>
      <c r="L47" s="93">
        <f t="shared" si="5"/>
        <v>0</v>
      </c>
      <c r="M47" s="93">
        <f t="shared" si="5"/>
        <v>0</v>
      </c>
      <c r="N47" s="93">
        <f t="shared" si="5"/>
        <v>0</v>
      </c>
      <c r="O47" s="93">
        <f t="shared" si="5"/>
        <v>2700</v>
      </c>
      <c r="P47" s="93">
        <f t="shared" si="5"/>
        <v>2700</v>
      </c>
      <c r="Q47" s="93">
        <f t="shared" si="5"/>
        <v>2700</v>
      </c>
      <c r="R47" s="93">
        <f t="shared" si="5"/>
        <v>2700</v>
      </c>
      <c r="S47" s="93">
        <f t="shared" si="5"/>
        <v>24300</v>
      </c>
      <c r="T47" s="59"/>
      <c r="U47" s="59"/>
      <c r="V47" s="59"/>
      <c r="W47" s="59"/>
      <c r="X47" s="59"/>
      <c r="Y47" s="43"/>
      <c r="Z47" s="43"/>
      <c r="AA47" s="43"/>
      <c r="AB47" s="43"/>
    </row>
    <row r="50" spans="1:28" ht="20.25">
      <c r="A50" s="94" t="s">
        <v>54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T50" s="95"/>
    </row>
    <row r="51" spans="1:28" ht="20.25">
      <c r="A51" s="94" t="s">
        <v>93</v>
      </c>
      <c r="C51" s="95"/>
      <c r="D51" s="95"/>
      <c r="E51" s="95"/>
      <c r="F51" s="95"/>
      <c r="G51" s="95"/>
      <c r="H51" s="94" t="s">
        <v>94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3" spans="1:28" ht="15.75">
      <c r="A53" s="2"/>
      <c r="B53" s="2"/>
      <c r="C53" s="3"/>
      <c r="D53" s="2"/>
      <c r="E53" s="5"/>
      <c r="F53" s="5"/>
      <c r="G53" s="5"/>
      <c r="J53" s="4"/>
      <c r="K53" s="4"/>
      <c r="L53" s="4"/>
      <c r="M53" s="4"/>
      <c r="N53" s="4"/>
      <c r="O53" s="4"/>
      <c r="P53" s="4"/>
      <c r="Q53" s="5" t="s">
        <v>0</v>
      </c>
      <c r="R53" s="4"/>
      <c r="S53" s="5"/>
      <c r="T53" s="4"/>
      <c r="U53" s="5"/>
      <c r="V53" s="5"/>
      <c r="W53" s="5"/>
      <c r="X53" s="5"/>
      <c r="Y53" s="5"/>
      <c r="Z53" s="4"/>
      <c r="AA53" s="5"/>
      <c r="AB53" s="5"/>
    </row>
    <row r="54" spans="1:28" ht="15.75">
      <c r="A54" s="2"/>
      <c r="B54" s="2"/>
      <c r="C54" s="3"/>
      <c r="D54" s="2"/>
      <c r="E54" s="2"/>
      <c r="F54" s="2"/>
      <c r="G54" s="2"/>
      <c r="J54" s="4"/>
      <c r="K54" s="4"/>
      <c r="L54" s="4"/>
      <c r="M54" s="4"/>
      <c r="N54" s="4"/>
      <c r="O54" s="4"/>
      <c r="P54" s="4"/>
      <c r="Q54" s="5" t="s">
        <v>1</v>
      </c>
      <c r="R54" s="4"/>
      <c r="S54" s="5"/>
      <c r="T54" s="4"/>
      <c r="U54" s="2"/>
      <c r="V54" s="2"/>
      <c r="W54" s="2"/>
      <c r="X54" s="2"/>
      <c r="Y54" s="2"/>
      <c r="Z54" s="4"/>
      <c r="AA54" s="2"/>
      <c r="AB54" s="2"/>
    </row>
    <row r="55" spans="1:28" ht="15.75">
      <c r="A55" s="2"/>
      <c r="B55" s="2"/>
      <c r="C55" s="3"/>
      <c r="D55" s="2"/>
      <c r="E55" s="5"/>
      <c r="F55" s="5"/>
      <c r="G55" s="5"/>
      <c r="J55" s="4"/>
      <c r="K55" s="4"/>
      <c r="L55" s="4"/>
      <c r="M55" s="4"/>
      <c r="N55" s="4"/>
      <c r="O55" s="4"/>
      <c r="P55" s="4"/>
      <c r="Q55" s="5" t="s">
        <v>2</v>
      </c>
      <c r="R55" s="4"/>
      <c r="S55" s="2"/>
      <c r="T55" s="4"/>
      <c r="U55" s="5"/>
      <c r="V55" s="5"/>
      <c r="W55" s="5"/>
      <c r="X55" s="5"/>
      <c r="Y55" s="5"/>
      <c r="Z55" s="4"/>
      <c r="AA55" s="5"/>
      <c r="AB55" s="5"/>
    </row>
    <row r="56" spans="1:28" ht="15.75">
      <c r="A56" s="2"/>
      <c r="B56" s="2"/>
      <c r="C56" s="3"/>
      <c r="D56" s="2"/>
      <c r="E56" s="2"/>
      <c r="F56" s="2"/>
      <c r="G56" s="2"/>
      <c r="J56" s="4"/>
      <c r="K56" s="4"/>
      <c r="L56" s="4"/>
      <c r="M56" s="4"/>
      <c r="N56" s="4"/>
      <c r="O56" s="4"/>
      <c r="P56" s="4"/>
      <c r="Q56" s="5" t="s">
        <v>3</v>
      </c>
      <c r="R56" s="4"/>
      <c r="S56" s="5"/>
      <c r="T56" s="4"/>
      <c r="U56" s="2"/>
      <c r="V56" s="2"/>
      <c r="W56" s="2"/>
      <c r="X56" s="2"/>
      <c r="Y56" s="2"/>
      <c r="Z56" s="4"/>
      <c r="AA56" s="2"/>
      <c r="AB56" s="2"/>
    </row>
    <row r="57" spans="1:28" ht="15.75">
      <c r="A57" s="2"/>
      <c r="B57" s="2"/>
      <c r="C57" s="2"/>
      <c r="D57" s="2"/>
      <c r="E57" s="2"/>
      <c r="F57" s="5"/>
      <c r="G57" s="5"/>
      <c r="J57" s="4"/>
      <c r="K57" s="4"/>
      <c r="L57" s="4"/>
      <c r="M57" s="4"/>
      <c r="N57" s="4"/>
      <c r="O57" s="4"/>
      <c r="P57" s="4"/>
      <c r="Q57" s="5" t="s">
        <v>97</v>
      </c>
      <c r="R57" s="4"/>
      <c r="S57" s="5"/>
      <c r="T57" s="4"/>
      <c r="U57" s="5"/>
      <c r="V57" s="5"/>
      <c r="W57" s="5"/>
      <c r="X57" s="5"/>
      <c r="Y57" s="5"/>
      <c r="Z57" s="4"/>
      <c r="AA57" s="4"/>
      <c r="AB57" s="5"/>
    </row>
    <row r="58" spans="1:28" ht="15.75">
      <c r="A58" s="2"/>
      <c r="B58" s="2"/>
      <c r="C58" s="2"/>
      <c r="D58" s="2"/>
      <c r="E58" s="2"/>
      <c r="F58" s="2"/>
      <c r="G58" s="2"/>
      <c r="J58" s="2"/>
      <c r="K58" s="2"/>
      <c r="L58" s="2"/>
      <c r="M58" s="2"/>
      <c r="N58" s="2"/>
      <c r="O58" s="2"/>
      <c r="P58" s="2"/>
      <c r="Q58" s="2"/>
      <c r="R58" s="2"/>
      <c r="S58" s="4"/>
      <c r="T58" s="4"/>
      <c r="U58" s="2"/>
      <c r="V58" s="2"/>
      <c r="W58" s="2"/>
      <c r="X58" s="2"/>
      <c r="Y58" s="2"/>
      <c r="Z58" s="4"/>
      <c r="AA58" s="4"/>
      <c r="AB58" s="2"/>
    </row>
    <row r="59" spans="1:28" ht="15.75">
      <c r="A59" s="2"/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  <c r="T59" s="4"/>
      <c r="U59" s="5"/>
      <c r="V59" s="5"/>
      <c r="W59" s="5"/>
      <c r="X59" s="5"/>
      <c r="Y59" s="5"/>
      <c r="Z59" s="4"/>
      <c r="AA59" s="4"/>
      <c r="AB59" s="5"/>
    </row>
    <row r="60" spans="1:28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>
      <c r="A62" s="6" t="s">
        <v>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5.75">
      <c r="A63" s="2"/>
      <c r="B63" s="2"/>
      <c r="C63" s="6" t="s">
        <v>5</v>
      </c>
      <c r="D63" s="6"/>
      <c r="E63" s="6"/>
      <c r="F63" s="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2"/>
    </row>
    <row r="64" spans="1:28" ht="15.75">
      <c r="A64" s="2"/>
      <c r="B64" s="2"/>
      <c r="C64" s="158" t="s">
        <v>6</v>
      </c>
      <c r="D64" s="158"/>
      <c r="E64" s="158"/>
      <c r="F64" s="15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2"/>
    </row>
    <row r="65" spans="1:28" ht="15.75">
      <c r="A65" s="2"/>
      <c r="B65" s="2"/>
      <c r="C65" s="2"/>
      <c r="D65" s="158" t="s">
        <v>7</v>
      </c>
      <c r="E65" s="15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2"/>
    </row>
    <row r="66" spans="1:28" ht="15.75">
      <c r="A66" s="2"/>
      <c r="B66" s="2"/>
      <c r="C66" s="166" t="s">
        <v>92</v>
      </c>
      <c r="D66" s="166"/>
      <c r="E66" s="166"/>
      <c r="F66" s="16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"/>
    </row>
    <row r="67" spans="1:28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6.5" thickBot="1">
      <c r="A68" s="2"/>
      <c r="B68" s="2"/>
      <c r="C68" s="2"/>
      <c r="D68" s="2"/>
      <c r="E68" s="2"/>
      <c r="F68" s="2"/>
      <c r="G68" s="2" t="s">
        <v>82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6.5" thickBot="1">
      <c r="A69" s="8"/>
      <c r="B69" s="9"/>
      <c r="C69" s="9"/>
      <c r="D69" s="41"/>
      <c r="E69" s="176" t="s">
        <v>8</v>
      </c>
      <c r="F69" s="177"/>
      <c r="G69" s="96" t="s">
        <v>9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1"/>
    </row>
    <row r="70" spans="1:28" ht="15.75">
      <c r="A70" s="12"/>
      <c r="B70" s="5"/>
      <c r="C70" s="5"/>
      <c r="D70" s="44"/>
      <c r="E70" s="172" t="s">
        <v>57</v>
      </c>
      <c r="F70" s="173"/>
      <c r="G70" s="29" t="s">
        <v>10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37.5" customHeight="1" thickBot="1">
      <c r="A71" s="14"/>
      <c r="B71" s="15" t="s">
        <v>11</v>
      </c>
      <c r="C71" s="15"/>
      <c r="D71" s="50"/>
      <c r="E71" s="174"/>
      <c r="F71" s="175"/>
      <c r="G71" s="2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8"/>
    </row>
    <row r="72" spans="1:28" ht="16.5" thickBot="1">
      <c r="A72" s="12"/>
      <c r="B72" s="2"/>
      <c r="C72" s="2"/>
      <c r="D72" s="2"/>
      <c r="E72" s="97"/>
      <c r="F72" s="21" t="s">
        <v>12</v>
      </c>
      <c r="G72" s="21" t="s">
        <v>13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5.75">
      <c r="A73" s="142" t="s">
        <v>14</v>
      </c>
      <c r="B73" s="2"/>
      <c r="C73" s="2"/>
      <c r="D73" s="2"/>
      <c r="E73" s="98">
        <v>150</v>
      </c>
      <c r="F73" s="23"/>
      <c r="G73" s="2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ht="15.75">
      <c r="A74" s="12" t="s">
        <v>15</v>
      </c>
      <c r="B74" s="2"/>
      <c r="C74" s="2"/>
      <c r="D74" s="2"/>
      <c r="E74" s="99">
        <v>8</v>
      </c>
      <c r="F74" s="23"/>
      <c r="G74" s="23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ht="16.5" thickBot="1">
      <c r="A75" s="12" t="s">
        <v>16</v>
      </c>
      <c r="B75" s="2"/>
      <c r="C75" s="2"/>
      <c r="D75" s="2"/>
      <c r="E75" s="99">
        <v>6</v>
      </c>
      <c r="F75" s="23"/>
      <c r="G75" s="23"/>
      <c r="H75" s="151">
        <v>10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ht="16.5" thickBot="1">
      <c r="A76" s="24" t="s">
        <v>17</v>
      </c>
      <c r="B76" s="25"/>
      <c r="C76" s="25"/>
      <c r="D76" s="25"/>
      <c r="E76" s="100">
        <f>E73*E74*E75</f>
        <v>7200</v>
      </c>
      <c r="F76" s="26">
        <v>100</v>
      </c>
      <c r="G76" s="26">
        <f>E76</f>
        <v>7200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6.5" thickBot="1">
      <c r="A77" s="12"/>
      <c r="B77" s="2"/>
      <c r="C77" s="2"/>
      <c r="D77" s="2"/>
      <c r="E77" s="101" t="s">
        <v>18</v>
      </c>
      <c r="F77" s="29" t="s">
        <v>19</v>
      </c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30"/>
    </row>
    <row r="78" spans="1:28" ht="16.5" thickBot="1">
      <c r="A78" s="14"/>
      <c r="B78" s="16"/>
      <c r="C78" s="16"/>
      <c r="D78" s="16"/>
      <c r="E78" s="102">
        <f>E76*F78</f>
        <v>5400</v>
      </c>
      <c r="F78" s="103">
        <v>0.75</v>
      </c>
      <c r="G78" s="33">
        <f>F78*G76</f>
        <v>5400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/>
    </row>
    <row r="79" spans="1:28" ht="15.75">
      <c r="A79" s="37"/>
      <c r="B79" s="2"/>
      <c r="C79" s="2"/>
      <c r="D79" s="2"/>
      <c r="E79" s="2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0"/>
    </row>
    <row r="80" spans="1:28" ht="16.5" thickBot="1">
      <c r="A80" s="2"/>
      <c r="B80" s="2"/>
      <c r="C80" s="2"/>
      <c r="D80" s="2"/>
      <c r="E80" s="3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9"/>
    </row>
    <row r="81" spans="1:28" ht="15.75">
      <c r="A81" s="8"/>
      <c r="B81" s="40"/>
      <c r="C81" s="40"/>
      <c r="D81" s="41"/>
      <c r="E81" s="178"/>
      <c r="F81" s="179"/>
      <c r="G81" s="159" t="s">
        <v>20</v>
      </c>
      <c r="H81" s="160"/>
      <c r="I81" s="161"/>
      <c r="J81" s="159" t="s">
        <v>21</v>
      </c>
      <c r="K81" s="160"/>
      <c r="L81" s="161"/>
      <c r="M81" s="159" t="s">
        <v>22</v>
      </c>
      <c r="N81" s="160"/>
      <c r="O81" s="161"/>
      <c r="P81" s="159" t="s">
        <v>23</v>
      </c>
      <c r="Q81" s="160"/>
      <c r="R81" s="161"/>
      <c r="S81" s="10" t="s">
        <v>24</v>
      </c>
      <c r="T81" s="42"/>
      <c r="U81" s="42"/>
      <c r="V81" s="162"/>
      <c r="W81" s="162"/>
      <c r="X81" s="162"/>
      <c r="Y81" s="4"/>
      <c r="Z81" s="4"/>
      <c r="AA81" s="4"/>
      <c r="AB81" s="4"/>
    </row>
    <row r="82" spans="1:28" ht="16.5" thickBot="1">
      <c r="A82" s="12"/>
      <c r="B82" s="5" t="s">
        <v>11</v>
      </c>
      <c r="C82" s="5"/>
      <c r="D82" s="44"/>
      <c r="E82" s="45"/>
      <c r="F82" s="2"/>
      <c r="G82" s="46" t="s">
        <v>25</v>
      </c>
      <c r="H82" s="47" t="s">
        <v>26</v>
      </c>
      <c r="I82" s="48" t="s">
        <v>27</v>
      </c>
      <c r="J82" s="46" t="s">
        <v>28</v>
      </c>
      <c r="K82" s="47" t="s">
        <v>29</v>
      </c>
      <c r="L82" s="48" t="s">
        <v>30</v>
      </c>
      <c r="M82" s="46" t="s">
        <v>31</v>
      </c>
      <c r="N82" s="47" t="s">
        <v>32</v>
      </c>
      <c r="O82" s="48" t="s">
        <v>33</v>
      </c>
      <c r="P82" s="46" t="s">
        <v>34</v>
      </c>
      <c r="Q82" s="47" t="s">
        <v>35</v>
      </c>
      <c r="R82" s="48" t="s">
        <v>36</v>
      </c>
      <c r="S82" s="17"/>
      <c r="T82" s="49"/>
      <c r="U82" s="49"/>
      <c r="V82" s="49"/>
      <c r="W82" s="49"/>
      <c r="X82" s="49"/>
    </row>
    <row r="83" spans="1:28" ht="16.5" thickBot="1">
      <c r="A83" s="14"/>
      <c r="B83" s="16"/>
      <c r="C83" s="16"/>
      <c r="D83" s="50"/>
      <c r="E83" s="20" t="s">
        <v>12</v>
      </c>
      <c r="F83" s="51" t="s">
        <v>13</v>
      </c>
      <c r="G83" s="52"/>
      <c r="H83" s="53"/>
      <c r="I83" s="53"/>
      <c r="J83" s="52"/>
      <c r="K83" s="53"/>
      <c r="L83" s="53"/>
      <c r="M83" s="52"/>
      <c r="N83" s="53"/>
      <c r="O83" s="53"/>
      <c r="P83" s="52"/>
      <c r="Q83" s="53"/>
      <c r="R83" s="53"/>
      <c r="S83" s="54" t="s">
        <v>13</v>
      </c>
      <c r="T83" s="42"/>
      <c r="U83" s="42"/>
      <c r="V83" s="42"/>
      <c r="W83" s="42"/>
      <c r="X83" s="42"/>
    </row>
    <row r="84" spans="1:28" ht="16.5" thickBot="1">
      <c r="A84" s="169" t="s">
        <v>37</v>
      </c>
      <c r="B84" s="170"/>
      <c r="C84" s="170"/>
      <c r="D84" s="171"/>
      <c r="E84" s="55">
        <f>E85+E96</f>
        <v>0.6</v>
      </c>
      <c r="F84" s="56">
        <f>E84*E78</f>
        <v>3240</v>
      </c>
      <c r="G84" s="57">
        <f t="shared" ref="G84:G104" si="6">F84</f>
        <v>3240</v>
      </c>
      <c r="H84" s="57">
        <f t="shared" ref="H84:K104" si="7">G84</f>
        <v>3240</v>
      </c>
      <c r="I84" s="57">
        <f t="shared" si="7"/>
        <v>3240</v>
      </c>
      <c r="J84" s="57">
        <f t="shared" si="7"/>
        <v>3240</v>
      </c>
      <c r="K84" s="57">
        <f t="shared" si="7"/>
        <v>3240</v>
      </c>
      <c r="L84" s="57">
        <v>0</v>
      </c>
      <c r="M84" s="57">
        <v>0</v>
      </c>
      <c r="N84" s="57">
        <f>L84</f>
        <v>0</v>
      </c>
      <c r="O84" s="57">
        <f>K84</f>
        <v>3240</v>
      </c>
      <c r="P84" s="57">
        <f t="shared" ref="P84:P103" si="8">F84</f>
        <v>3240</v>
      </c>
      <c r="Q84" s="57">
        <f t="shared" ref="Q84:R104" si="9">P84</f>
        <v>3240</v>
      </c>
      <c r="R84" s="57">
        <f t="shared" si="9"/>
        <v>3240</v>
      </c>
      <c r="S84" s="58">
        <f t="shared" ref="S84:S104" si="10">SUM(G84:R84)</f>
        <v>29160</v>
      </c>
      <c r="T84" s="59"/>
      <c r="U84" s="59"/>
      <c r="V84" s="59"/>
      <c r="W84" s="59"/>
      <c r="X84" s="59"/>
    </row>
    <row r="85" spans="1:28" ht="16.5" thickBot="1">
      <c r="A85" s="60" t="s">
        <v>38</v>
      </c>
      <c r="B85" s="61"/>
      <c r="C85" s="61"/>
      <c r="D85" s="61"/>
      <c r="E85" s="62">
        <f>E86+E87</f>
        <v>0.47210000000000002</v>
      </c>
      <c r="F85" s="63">
        <f>E85*E78</f>
        <v>2549</v>
      </c>
      <c r="G85" s="64">
        <f t="shared" si="6"/>
        <v>2549</v>
      </c>
      <c r="H85" s="64">
        <f t="shared" si="7"/>
        <v>2549</v>
      </c>
      <c r="I85" s="64">
        <f t="shared" si="7"/>
        <v>2549</v>
      </c>
      <c r="J85" s="64">
        <f t="shared" si="7"/>
        <v>2549</v>
      </c>
      <c r="K85" s="64">
        <f t="shared" si="7"/>
        <v>2549</v>
      </c>
      <c r="L85" s="64">
        <v>0</v>
      </c>
      <c r="M85" s="64">
        <v>0</v>
      </c>
      <c r="N85" s="64">
        <f t="shared" ref="N85:N104" si="11">L85</f>
        <v>0</v>
      </c>
      <c r="O85" s="64">
        <f t="shared" ref="O85:O104" si="12">K85</f>
        <v>2549</v>
      </c>
      <c r="P85" s="64">
        <f t="shared" si="8"/>
        <v>2549</v>
      </c>
      <c r="Q85" s="64">
        <f t="shared" si="9"/>
        <v>2549</v>
      </c>
      <c r="R85" s="64">
        <f t="shared" si="9"/>
        <v>2549</v>
      </c>
      <c r="S85" s="58">
        <f t="shared" si="10"/>
        <v>22941</v>
      </c>
      <c r="T85" s="59"/>
      <c r="U85" s="59"/>
      <c r="V85" s="59"/>
      <c r="W85" s="59"/>
      <c r="X85" s="59"/>
    </row>
    <row r="86" spans="1:28" ht="16.5" thickBot="1">
      <c r="A86" s="65" t="s">
        <v>39</v>
      </c>
      <c r="B86" s="12"/>
      <c r="C86" s="2"/>
      <c r="D86" s="2"/>
      <c r="E86" s="66">
        <v>0.35020000000000001</v>
      </c>
      <c r="F86" s="67">
        <f>E86*E78</f>
        <v>1891</v>
      </c>
      <c r="G86" s="57">
        <f t="shared" si="6"/>
        <v>1891</v>
      </c>
      <c r="H86" s="57">
        <f t="shared" si="7"/>
        <v>1891</v>
      </c>
      <c r="I86" s="57">
        <f t="shared" si="7"/>
        <v>1891</v>
      </c>
      <c r="J86" s="57">
        <f t="shared" si="7"/>
        <v>1891</v>
      </c>
      <c r="K86" s="57">
        <f t="shared" si="7"/>
        <v>1891</v>
      </c>
      <c r="L86" s="57">
        <v>0</v>
      </c>
      <c r="M86" s="57">
        <v>0</v>
      </c>
      <c r="N86" s="57">
        <f t="shared" si="11"/>
        <v>0</v>
      </c>
      <c r="O86" s="57">
        <f t="shared" si="12"/>
        <v>1891</v>
      </c>
      <c r="P86" s="57">
        <f t="shared" si="8"/>
        <v>1891</v>
      </c>
      <c r="Q86" s="57">
        <f t="shared" si="9"/>
        <v>1891</v>
      </c>
      <c r="R86" s="57">
        <f t="shared" si="9"/>
        <v>1891</v>
      </c>
      <c r="S86" s="58">
        <f t="shared" si="10"/>
        <v>17019</v>
      </c>
      <c r="T86" s="59"/>
      <c r="U86" s="59"/>
      <c r="V86" s="59"/>
      <c r="W86" s="59"/>
      <c r="X86" s="59"/>
    </row>
    <row r="87" spans="1:28" ht="16.5" thickBot="1">
      <c r="A87" s="68" t="s">
        <v>40</v>
      </c>
      <c r="B87" s="69"/>
      <c r="C87" s="69"/>
      <c r="D87" s="69"/>
      <c r="E87" s="70">
        <f>SUM(E88:E95)</f>
        <v>0.12189999999999999</v>
      </c>
      <c r="F87" s="71">
        <f>SUM(F88:F95)</f>
        <v>658</v>
      </c>
      <c r="G87" s="57">
        <f t="shared" si="6"/>
        <v>658</v>
      </c>
      <c r="H87" s="57">
        <f t="shared" si="7"/>
        <v>658</v>
      </c>
      <c r="I87" s="57">
        <f t="shared" si="7"/>
        <v>658</v>
      </c>
      <c r="J87" s="57">
        <f t="shared" si="7"/>
        <v>658</v>
      </c>
      <c r="K87" s="57">
        <f t="shared" si="7"/>
        <v>658</v>
      </c>
      <c r="L87" s="57">
        <v>0</v>
      </c>
      <c r="M87" s="57">
        <v>0</v>
      </c>
      <c r="N87" s="57">
        <f t="shared" si="11"/>
        <v>0</v>
      </c>
      <c r="O87" s="57">
        <f t="shared" si="12"/>
        <v>658</v>
      </c>
      <c r="P87" s="57">
        <f t="shared" si="8"/>
        <v>658</v>
      </c>
      <c r="Q87" s="57">
        <f t="shared" si="9"/>
        <v>658</v>
      </c>
      <c r="R87" s="57">
        <f t="shared" si="9"/>
        <v>658</v>
      </c>
      <c r="S87" s="58">
        <f t="shared" si="10"/>
        <v>5922</v>
      </c>
      <c r="T87" s="59"/>
      <c r="U87" s="59"/>
      <c r="V87" s="59"/>
      <c r="W87" s="59"/>
      <c r="X87" s="59"/>
    </row>
    <row r="88" spans="1:28" ht="16.5" thickBot="1">
      <c r="A88" s="65" t="s">
        <v>41</v>
      </c>
      <c r="B88" s="37"/>
      <c r="C88" s="37"/>
      <c r="D88" s="37"/>
      <c r="E88" s="146">
        <v>3.5000000000000003E-2</v>
      </c>
      <c r="F88" s="67">
        <f>E88*E78</f>
        <v>189</v>
      </c>
      <c r="G88" s="57">
        <f t="shared" si="6"/>
        <v>189</v>
      </c>
      <c r="H88" s="57">
        <f t="shared" si="7"/>
        <v>189</v>
      </c>
      <c r="I88" s="57">
        <f t="shared" si="7"/>
        <v>189</v>
      </c>
      <c r="J88" s="57">
        <f t="shared" si="7"/>
        <v>189</v>
      </c>
      <c r="K88" s="57">
        <f t="shared" si="7"/>
        <v>189</v>
      </c>
      <c r="L88" s="57">
        <v>0</v>
      </c>
      <c r="M88" s="57">
        <v>0</v>
      </c>
      <c r="N88" s="57">
        <f t="shared" si="11"/>
        <v>0</v>
      </c>
      <c r="O88" s="57">
        <f t="shared" si="12"/>
        <v>189</v>
      </c>
      <c r="P88" s="57">
        <f t="shared" si="8"/>
        <v>189</v>
      </c>
      <c r="Q88" s="57">
        <f t="shared" si="9"/>
        <v>189</v>
      </c>
      <c r="R88" s="57">
        <f t="shared" si="9"/>
        <v>189</v>
      </c>
      <c r="S88" s="58">
        <f t="shared" si="10"/>
        <v>1701</v>
      </c>
      <c r="T88" s="59"/>
      <c r="U88" s="59"/>
      <c r="V88" s="59"/>
      <c r="W88" s="59"/>
      <c r="X88" s="59"/>
    </row>
    <row r="89" spans="1:28" ht="16.5" thickBot="1">
      <c r="A89" s="65" t="s">
        <v>90</v>
      </c>
      <c r="B89" s="37"/>
      <c r="C89" s="37"/>
      <c r="D89" s="37"/>
      <c r="E89" s="72">
        <v>0.03</v>
      </c>
      <c r="F89" s="67">
        <f>E89*E78</f>
        <v>162</v>
      </c>
      <c r="G89" s="57">
        <f t="shared" si="6"/>
        <v>162</v>
      </c>
      <c r="H89" s="57">
        <f t="shared" si="7"/>
        <v>162</v>
      </c>
      <c r="I89" s="57">
        <f t="shared" si="7"/>
        <v>162</v>
      </c>
      <c r="J89" s="57">
        <f t="shared" si="7"/>
        <v>162</v>
      </c>
      <c r="K89" s="57">
        <f t="shared" si="7"/>
        <v>162</v>
      </c>
      <c r="L89" s="57">
        <v>0</v>
      </c>
      <c r="M89" s="57">
        <v>0</v>
      </c>
      <c r="N89" s="57">
        <f t="shared" si="11"/>
        <v>0</v>
      </c>
      <c r="O89" s="57">
        <f t="shared" si="12"/>
        <v>162</v>
      </c>
      <c r="P89" s="57">
        <f t="shared" si="8"/>
        <v>162</v>
      </c>
      <c r="Q89" s="57">
        <f t="shared" si="9"/>
        <v>162</v>
      </c>
      <c r="R89" s="57">
        <f t="shared" si="9"/>
        <v>162</v>
      </c>
      <c r="S89" s="58">
        <f t="shared" si="10"/>
        <v>1458</v>
      </c>
      <c r="T89" s="59"/>
      <c r="U89" s="59"/>
      <c r="V89" s="59"/>
      <c r="W89" s="59"/>
      <c r="X89" s="59"/>
    </row>
    <row r="90" spans="1:28" ht="16.5" thickBot="1">
      <c r="A90" s="65" t="s">
        <v>42</v>
      </c>
      <c r="B90" s="2"/>
      <c r="C90" s="2"/>
      <c r="D90" s="2"/>
      <c r="E90" s="66">
        <v>1.43E-2</v>
      </c>
      <c r="F90" s="67">
        <f>E90*E78</f>
        <v>77</v>
      </c>
      <c r="G90" s="57">
        <f t="shared" si="6"/>
        <v>77</v>
      </c>
      <c r="H90" s="57">
        <f t="shared" si="7"/>
        <v>77</v>
      </c>
      <c r="I90" s="57">
        <f t="shared" si="7"/>
        <v>77</v>
      </c>
      <c r="J90" s="57">
        <f t="shared" si="7"/>
        <v>77</v>
      </c>
      <c r="K90" s="57">
        <f t="shared" si="7"/>
        <v>77</v>
      </c>
      <c r="L90" s="57">
        <v>0</v>
      </c>
      <c r="M90" s="57">
        <v>0</v>
      </c>
      <c r="N90" s="57">
        <f t="shared" si="11"/>
        <v>0</v>
      </c>
      <c r="O90" s="57">
        <f t="shared" si="12"/>
        <v>77</v>
      </c>
      <c r="P90" s="57">
        <f t="shared" si="8"/>
        <v>77</v>
      </c>
      <c r="Q90" s="57">
        <f t="shared" si="9"/>
        <v>77</v>
      </c>
      <c r="R90" s="57">
        <f t="shared" si="9"/>
        <v>77</v>
      </c>
      <c r="S90" s="58">
        <f t="shared" si="10"/>
        <v>693</v>
      </c>
      <c r="T90" s="59"/>
      <c r="U90" s="59"/>
      <c r="V90" s="59"/>
      <c r="W90" s="59"/>
      <c r="X90" s="59"/>
    </row>
    <row r="91" spans="1:28" ht="16.5" thickBot="1">
      <c r="A91" s="65" t="s">
        <v>95</v>
      </c>
      <c r="B91" s="2"/>
      <c r="C91" s="2"/>
      <c r="D91" s="2"/>
      <c r="E91" s="66">
        <v>1.43E-2</v>
      </c>
      <c r="F91" s="67">
        <f>E91*E78</f>
        <v>77</v>
      </c>
      <c r="G91" s="57">
        <f>F91</f>
        <v>77</v>
      </c>
      <c r="H91" s="57">
        <f t="shared" si="7"/>
        <v>77</v>
      </c>
      <c r="I91" s="57">
        <f t="shared" si="7"/>
        <v>77</v>
      </c>
      <c r="J91" s="57">
        <f t="shared" si="7"/>
        <v>77</v>
      </c>
      <c r="K91" s="57">
        <f t="shared" si="7"/>
        <v>77</v>
      </c>
      <c r="L91" s="57">
        <v>0</v>
      </c>
      <c r="M91" s="57">
        <v>0</v>
      </c>
      <c r="N91" s="57">
        <f>L91</f>
        <v>0</v>
      </c>
      <c r="O91" s="57">
        <f>K91</f>
        <v>77</v>
      </c>
      <c r="P91" s="57">
        <f>F91</f>
        <v>77</v>
      </c>
      <c r="Q91" s="57">
        <f>P91</f>
        <v>77</v>
      </c>
      <c r="R91" s="57">
        <f>Q91</f>
        <v>77</v>
      </c>
      <c r="S91" s="58">
        <f t="shared" si="10"/>
        <v>693</v>
      </c>
      <c r="T91" s="59"/>
      <c r="U91" s="59"/>
      <c r="V91" s="59"/>
      <c r="W91" s="59"/>
      <c r="X91" s="59"/>
    </row>
    <row r="92" spans="1:28" ht="16.5" thickBot="1">
      <c r="A92" s="65" t="s">
        <v>96</v>
      </c>
      <c r="B92" s="2"/>
      <c r="C92" s="2"/>
      <c r="D92" s="2"/>
      <c r="E92" s="66">
        <v>1.43E-2</v>
      </c>
      <c r="F92" s="67">
        <f>E92*E78</f>
        <v>77</v>
      </c>
      <c r="G92" s="57">
        <f t="shared" si="6"/>
        <v>77</v>
      </c>
      <c r="H92" s="57">
        <f t="shared" si="7"/>
        <v>77</v>
      </c>
      <c r="I92" s="57">
        <f t="shared" si="7"/>
        <v>77</v>
      </c>
      <c r="J92" s="57">
        <f t="shared" si="7"/>
        <v>77</v>
      </c>
      <c r="K92" s="57">
        <f t="shared" si="7"/>
        <v>77</v>
      </c>
      <c r="L92" s="57">
        <v>0</v>
      </c>
      <c r="M92" s="57">
        <v>0</v>
      </c>
      <c r="N92" s="57">
        <f t="shared" si="11"/>
        <v>0</v>
      </c>
      <c r="O92" s="57">
        <f t="shared" si="12"/>
        <v>77</v>
      </c>
      <c r="P92" s="57">
        <f t="shared" si="8"/>
        <v>77</v>
      </c>
      <c r="Q92" s="57">
        <f t="shared" si="9"/>
        <v>77</v>
      </c>
      <c r="R92" s="57">
        <f t="shared" si="9"/>
        <v>77</v>
      </c>
      <c r="S92" s="58">
        <f t="shared" si="10"/>
        <v>693</v>
      </c>
      <c r="T92" s="59"/>
      <c r="U92" s="59"/>
      <c r="V92" s="59"/>
      <c r="W92" s="59"/>
      <c r="X92" s="59"/>
    </row>
    <row r="93" spans="1:28" ht="16.5" thickBot="1">
      <c r="A93" s="65" t="s">
        <v>43</v>
      </c>
      <c r="B93" s="2"/>
      <c r="C93" s="2"/>
      <c r="D93" s="2"/>
      <c r="E93" s="66">
        <v>2E-3</v>
      </c>
      <c r="F93" s="67">
        <f>E93*E78</f>
        <v>11</v>
      </c>
      <c r="G93" s="57">
        <f t="shared" si="6"/>
        <v>11</v>
      </c>
      <c r="H93" s="57">
        <f t="shared" si="7"/>
        <v>11</v>
      </c>
      <c r="I93" s="57">
        <f t="shared" si="7"/>
        <v>11</v>
      </c>
      <c r="J93" s="57">
        <f t="shared" si="7"/>
        <v>11</v>
      </c>
      <c r="K93" s="57">
        <f t="shared" si="7"/>
        <v>11</v>
      </c>
      <c r="L93" s="57">
        <v>0</v>
      </c>
      <c r="M93" s="57">
        <v>0</v>
      </c>
      <c r="N93" s="57">
        <f t="shared" si="11"/>
        <v>0</v>
      </c>
      <c r="O93" s="57">
        <f t="shared" si="12"/>
        <v>11</v>
      </c>
      <c r="P93" s="57">
        <f t="shared" si="8"/>
        <v>11</v>
      </c>
      <c r="Q93" s="57">
        <f t="shared" si="9"/>
        <v>11</v>
      </c>
      <c r="R93" s="57">
        <f t="shared" si="9"/>
        <v>11</v>
      </c>
      <c r="S93" s="58">
        <f t="shared" si="10"/>
        <v>99</v>
      </c>
      <c r="T93" s="59"/>
      <c r="U93" s="59"/>
      <c r="V93" s="59"/>
      <c r="W93" s="59"/>
      <c r="X93" s="59"/>
    </row>
    <row r="94" spans="1:28" ht="16.5" thickBot="1">
      <c r="A94" s="65" t="s">
        <v>44</v>
      </c>
      <c r="B94" s="2"/>
      <c r="C94" s="2"/>
      <c r="D94" s="2"/>
      <c r="E94" s="66">
        <v>2E-3</v>
      </c>
      <c r="F94" s="67">
        <f>E94*E78</f>
        <v>11</v>
      </c>
      <c r="G94" s="57">
        <f t="shared" si="6"/>
        <v>11</v>
      </c>
      <c r="H94" s="57">
        <f t="shared" si="7"/>
        <v>11</v>
      </c>
      <c r="I94" s="57">
        <f t="shared" si="7"/>
        <v>11</v>
      </c>
      <c r="J94" s="57">
        <f t="shared" si="7"/>
        <v>11</v>
      </c>
      <c r="K94" s="57">
        <f t="shared" si="7"/>
        <v>11</v>
      </c>
      <c r="L94" s="57">
        <v>0</v>
      </c>
      <c r="M94" s="57">
        <v>0</v>
      </c>
      <c r="N94" s="57">
        <f t="shared" si="11"/>
        <v>0</v>
      </c>
      <c r="O94" s="57">
        <f t="shared" si="12"/>
        <v>11</v>
      </c>
      <c r="P94" s="57">
        <f t="shared" si="8"/>
        <v>11</v>
      </c>
      <c r="Q94" s="57">
        <f t="shared" si="9"/>
        <v>11</v>
      </c>
      <c r="R94" s="57">
        <f t="shared" si="9"/>
        <v>11</v>
      </c>
      <c r="S94" s="58">
        <f t="shared" si="10"/>
        <v>99</v>
      </c>
      <c r="T94" s="59"/>
      <c r="U94" s="59"/>
      <c r="V94" s="59"/>
      <c r="W94" s="59"/>
      <c r="X94" s="59"/>
    </row>
    <row r="95" spans="1:28" ht="16.5" thickBot="1">
      <c r="A95" s="65" t="s">
        <v>45</v>
      </c>
      <c r="B95" s="2"/>
      <c r="C95" s="2"/>
      <c r="D95" s="2"/>
      <c r="E95" s="73">
        <v>0.01</v>
      </c>
      <c r="F95" s="74">
        <f>E95*E78</f>
        <v>54</v>
      </c>
      <c r="G95" s="57">
        <f t="shared" si="6"/>
        <v>54</v>
      </c>
      <c r="H95" s="57">
        <f t="shared" si="7"/>
        <v>54</v>
      </c>
      <c r="I95" s="57">
        <f t="shared" si="7"/>
        <v>54</v>
      </c>
      <c r="J95" s="57">
        <f t="shared" si="7"/>
        <v>54</v>
      </c>
      <c r="K95" s="57">
        <f t="shared" si="7"/>
        <v>54</v>
      </c>
      <c r="L95" s="57">
        <v>0</v>
      </c>
      <c r="M95" s="57">
        <v>0</v>
      </c>
      <c r="N95" s="57">
        <f t="shared" si="11"/>
        <v>0</v>
      </c>
      <c r="O95" s="57">
        <f t="shared" si="12"/>
        <v>54</v>
      </c>
      <c r="P95" s="57">
        <f t="shared" si="8"/>
        <v>54</v>
      </c>
      <c r="Q95" s="57">
        <f t="shared" si="9"/>
        <v>54</v>
      </c>
      <c r="R95" s="57">
        <f t="shared" si="9"/>
        <v>54</v>
      </c>
      <c r="S95" s="58">
        <f t="shared" si="10"/>
        <v>486</v>
      </c>
      <c r="T95" s="59"/>
      <c r="U95" s="59"/>
      <c r="V95" s="59"/>
      <c r="W95" s="59"/>
      <c r="X95" s="59"/>
    </row>
    <row r="96" spans="1:28" ht="16.5" thickBot="1">
      <c r="A96" s="60" t="s">
        <v>46</v>
      </c>
      <c r="B96" s="75"/>
      <c r="C96" s="75"/>
      <c r="D96" s="76"/>
      <c r="E96" s="77">
        <f>E97+E98</f>
        <v>0.12790000000000001</v>
      </c>
      <c r="F96" s="78">
        <f>E96*E78</f>
        <v>691</v>
      </c>
      <c r="G96" s="64">
        <f t="shared" si="6"/>
        <v>691</v>
      </c>
      <c r="H96" s="64">
        <f t="shared" si="7"/>
        <v>691</v>
      </c>
      <c r="I96" s="64">
        <f t="shared" si="7"/>
        <v>691</v>
      </c>
      <c r="J96" s="64">
        <f t="shared" si="7"/>
        <v>691</v>
      </c>
      <c r="K96" s="64">
        <f t="shared" si="7"/>
        <v>691</v>
      </c>
      <c r="L96" s="64">
        <v>0</v>
      </c>
      <c r="M96" s="64">
        <v>0</v>
      </c>
      <c r="N96" s="64">
        <f t="shared" si="11"/>
        <v>0</v>
      </c>
      <c r="O96" s="64">
        <f t="shared" si="12"/>
        <v>691</v>
      </c>
      <c r="P96" s="64">
        <f t="shared" si="8"/>
        <v>691</v>
      </c>
      <c r="Q96" s="64">
        <f t="shared" si="9"/>
        <v>691</v>
      </c>
      <c r="R96" s="64">
        <f t="shared" si="9"/>
        <v>691</v>
      </c>
      <c r="S96" s="58">
        <f t="shared" si="10"/>
        <v>6219</v>
      </c>
      <c r="T96" s="59"/>
      <c r="U96" s="59"/>
      <c r="V96" s="59"/>
      <c r="W96" s="59"/>
      <c r="X96" s="59"/>
    </row>
    <row r="97" spans="1:28" ht="16.5" thickBot="1">
      <c r="A97" s="79" t="s">
        <v>39</v>
      </c>
      <c r="B97" s="80"/>
      <c r="C97" s="80"/>
      <c r="D97" s="81"/>
      <c r="E97" s="82">
        <v>9.4899999999999998E-2</v>
      </c>
      <c r="F97" s="74">
        <f>E97*E78</f>
        <v>512</v>
      </c>
      <c r="G97" s="57">
        <f t="shared" si="6"/>
        <v>512</v>
      </c>
      <c r="H97" s="57">
        <f t="shared" si="7"/>
        <v>512</v>
      </c>
      <c r="I97" s="57">
        <f t="shared" si="7"/>
        <v>512</v>
      </c>
      <c r="J97" s="57">
        <f t="shared" si="7"/>
        <v>512</v>
      </c>
      <c r="K97" s="57">
        <f t="shared" si="7"/>
        <v>512</v>
      </c>
      <c r="L97" s="57">
        <v>0</v>
      </c>
      <c r="M97" s="57">
        <v>0</v>
      </c>
      <c r="N97" s="57">
        <f t="shared" si="11"/>
        <v>0</v>
      </c>
      <c r="O97" s="57">
        <f t="shared" si="12"/>
        <v>512</v>
      </c>
      <c r="P97" s="57">
        <f t="shared" si="8"/>
        <v>512</v>
      </c>
      <c r="Q97" s="57">
        <f t="shared" si="9"/>
        <v>512</v>
      </c>
      <c r="R97" s="57">
        <f t="shared" si="9"/>
        <v>512</v>
      </c>
      <c r="S97" s="58">
        <f t="shared" si="10"/>
        <v>4608</v>
      </c>
      <c r="T97" s="59"/>
      <c r="U97" s="59"/>
      <c r="V97" s="59"/>
      <c r="W97" s="59"/>
      <c r="X97" s="59"/>
    </row>
    <row r="98" spans="1:28" ht="16.5" thickBot="1">
      <c r="A98" s="79" t="s">
        <v>40</v>
      </c>
      <c r="B98" s="80"/>
      <c r="C98" s="80"/>
      <c r="D98" s="81"/>
      <c r="E98" s="82">
        <v>3.3000000000000002E-2</v>
      </c>
      <c r="F98" s="74">
        <f>E98*E78</f>
        <v>178</v>
      </c>
      <c r="G98" s="57">
        <f t="shared" si="6"/>
        <v>178</v>
      </c>
      <c r="H98" s="57">
        <f t="shared" si="7"/>
        <v>178</v>
      </c>
      <c r="I98" s="57">
        <f t="shared" si="7"/>
        <v>178</v>
      </c>
      <c r="J98" s="57">
        <f t="shared" si="7"/>
        <v>178</v>
      </c>
      <c r="K98" s="57">
        <f t="shared" si="7"/>
        <v>178</v>
      </c>
      <c r="L98" s="57">
        <v>0</v>
      </c>
      <c r="M98" s="57">
        <v>0</v>
      </c>
      <c r="N98" s="57">
        <f t="shared" si="11"/>
        <v>0</v>
      </c>
      <c r="O98" s="57">
        <f t="shared" si="12"/>
        <v>178</v>
      </c>
      <c r="P98" s="57">
        <f t="shared" si="8"/>
        <v>178</v>
      </c>
      <c r="Q98" s="57">
        <f t="shared" si="9"/>
        <v>178</v>
      </c>
      <c r="R98" s="57">
        <f t="shared" si="9"/>
        <v>178</v>
      </c>
      <c r="S98" s="58">
        <f t="shared" si="10"/>
        <v>1602</v>
      </c>
      <c r="T98" s="59"/>
      <c r="U98" s="59"/>
      <c r="V98" s="59"/>
      <c r="W98" s="59"/>
      <c r="X98" s="59"/>
    </row>
    <row r="99" spans="1:28" ht="16.5" thickBot="1">
      <c r="A99" s="60" t="s">
        <v>47</v>
      </c>
      <c r="B99" s="75"/>
      <c r="C99" s="75"/>
      <c r="D99" s="76"/>
      <c r="E99" s="77">
        <v>1.2999999999999999E-3</v>
      </c>
      <c r="F99" s="78">
        <f>E99*E78</f>
        <v>7</v>
      </c>
      <c r="G99" s="64">
        <f t="shared" si="6"/>
        <v>7</v>
      </c>
      <c r="H99" s="64">
        <f t="shared" si="7"/>
        <v>7</v>
      </c>
      <c r="I99" s="64">
        <f t="shared" si="7"/>
        <v>7</v>
      </c>
      <c r="J99" s="64">
        <f t="shared" si="7"/>
        <v>7</v>
      </c>
      <c r="K99" s="64">
        <f t="shared" si="7"/>
        <v>7</v>
      </c>
      <c r="L99" s="64">
        <v>0</v>
      </c>
      <c r="M99" s="64">
        <v>0</v>
      </c>
      <c r="N99" s="64">
        <f t="shared" si="11"/>
        <v>0</v>
      </c>
      <c r="O99" s="64">
        <f t="shared" si="12"/>
        <v>7</v>
      </c>
      <c r="P99" s="64">
        <f t="shared" si="8"/>
        <v>7</v>
      </c>
      <c r="Q99" s="64">
        <f t="shared" si="9"/>
        <v>7</v>
      </c>
      <c r="R99" s="64">
        <f t="shared" si="9"/>
        <v>7</v>
      </c>
      <c r="S99" s="58">
        <f t="shared" si="10"/>
        <v>63</v>
      </c>
      <c r="T99" s="59"/>
      <c r="U99" s="59"/>
      <c r="V99" s="59"/>
      <c r="W99" s="59"/>
      <c r="X99" s="59"/>
    </row>
    <row r="100" spans="1:28" ht="16.5" thickBot="1">
      <c r="A100" s="60" t="s">
        <v>48</v>
      </c>
      <c r="B100" s="60"/>
      <c r="C100" s="61"/>
      <c r="D100" s="83"/>
      <c r="E100" s="84">
        <f>E101+E102+E103</f>
        <v>6.2700000000000006E-2</v>
      </c>
      <c r="F100" s="85">
        <f>E100*E78</f>
        <v>339</v>
      </c>
      <c r="G100" s="64">
        <f t="shared" si="6"/>
        <v>339</v>
      </c>
      <c r="H100" s="64">
        <f t="shared" si="7"/>
        <v>339</v>
      </c>
      <c r="I100" s="64">
        <f t="shared" si="7"/>
        <v>339</v>
      </c>
      <c r="J100" s="64">
        <f t="shared" si="7"/>
        <v>339</v>
      </c>
      <c r="K100" s="64">
        <f t="shared" si="7"/>
        <v>339</v>
      </c>
      <c r="L100" s="64">
        <v>0</v>
      </c>
      <c r="M100" s="64">
        <v>0</v>
      </c>
      <c r="N100" s="64">
        <f t="shared" si="11"/>
        <v>0</v>
      </c>
      <c r="O100" s="64">
        <f t="shared" si="12"/>
        <v>339</v>
      </c>
      <c r="P100" s="64">
        <f t="shared" si="8"/>
        <v>339</v>
      </c>
      <c r="Q100" s="64">
        <f t="shared" si="9"/>
        <v>339</v>
      </c>
      <c r="R100" s="64">
        <f t="shared" si="9"/>
        <v>339</v>
      </c>
      <c r="S100" s="58">
        <f t="shared" si="10"/>
        <v>3051</v>
      </c>
      <c r="T100" s="59"/>
      <c r="U100" s="59"/>
      <c r="V100" s="59"/>
      <c r="W100" s="59"/>
      <c r="X100" s="59"/>
    </row>
    <row r="101" spans="1:28" ht="16.5" thickBot="1">
      <c r="A101" s="65" t="s">
        <v>49</v>
      </c>
      <c r="B101" s="2"/>
      <c r="C101" s="2"/>
      <c r="D101" s="2"/>
      <c r="E101" s="86">
        <v>1.8800000000000001E-2</v>
      </c>
      <c r="F101" s="87">
        <f>E101*E78</f>
        <v>102</v>
      </c>
      <c r="G101" s="57">
        <f t="shared" si="6"/>
        <v>102</v>
      </c>
      <c r="H101" s="57">
        <f t="shared" si="7"/>
        <v>102</v>
      </c>
      <c r="I101" s="57">
        <f t="shared" si="7"/>
        <v>102</v>
      </c>
      <c r="J101" s="57">
        <f t="shared" si="7"/>
        <v>102</v>
      </c>
      <c r="K101" s="57">
        <f t="shared" si="7"/>
        <v>102</v>
      </c>
      <c r="L101" s="57">
        <v>0</v>
      </c>
      <c r="M101" s="57">
        <v>0</v>
      </c>
      <c r="N101" s="57">
        <f t="shared" si="11"/>
        <v>0</v>
      </c>
      <c r="O101" s="57">
        <f t="shared" si="12"/>
        <v>102</v>
      </c>
      <c r="P101" s="57">
        <f t="shared" si="8"/>
        <v>102</v>
      </c>
      <c r="Q101" s="57">
        <f t="shared" si="9"/>
        <v>102</v>
      </c>
      <c r="R101" s="57">
        <f t="shared" si="9"/>
        <v>102</v>
      </c>
      <c r="S101" s="58">
        <f t="shared" si="10"/>
        <v>918</v>
      </c>
      <c r="T101" s="59"/>
      <c r="U101" s="42"/>
      <c r="V101" s="42"/>
      <c r="W101" s="42"/>
      <c r="X101" s="59"/>
    </row>
    <row r="102" spans="1:28" ht="16.5" thickBot="1">
      <c r="A102" s="65" t="s">
        <v>50</v>
      </c>
      <c r="E102" s="88">
        <v>3.6900000000000002E-2</v>
      </c>
      <c r="F102" s="89">
        <f>E102*E78</f>
        <v>199</v>
      </c>
      <c r="G102" s="57">
        <f t="shared" si="6"/>
        <v>199</v>
      </c>
      <c r="H102" s="57">
        <f t="shared" si="7"/>
        <v>199</v>
      </c>
      <c r="I102" s="57">
        <f t="shared" si="7"/>
        <v>199</v>
      </c>
      <c r="J102" s="57">
        <f t="shared" si="7"/>
        <v>199</v>
      </c>
      <c r="K102" s="57">
        <f t="shared" si="7"/>
        <v>199</v>
      </c>
      <c r="L102" s="57">
        <v>0</v>
      </c>
      <c r="M102" s="57">
        <v>0</v>
      </c>
      <c r="N102" s="57">
        <f t="shared" si="11"/>
        <v>0</v>
      </c>
      <c r="O102" s="57">
        <f t="shared" si="12"/>
        <v>199</v>
      </c>
      <c r="P102" s="57">
        <f t="shared" si="8"/>
        <v>199</v>
      </c>
      <c r="Q102" s="57">
        <f t="shared" si="9"/>
        <v>199</v>
      </c>
      <c r="R102" s="57">
        <f t="shared" si="9"/>
        <v>199</v>
      </c>
      <c r="S102" s="58">
        <f t="shared" si="10"/>
        <v>1791</v>
      </c>
      <c r="T102" s="59"/>
      <c r="U102" s="42"/>
      <c r="V102" s="42"/>
      <c r="W102" s="42"/>
      <c r="X102" s="59"/>
    </row>
    <row r="103" spans="1:28" ht="16.5" thickBot="1">
      <c r="A103" s="65" t="s">
        <v>51</v>
      </c>
      <c r="E103" s="145">
        <v>7.0000000000000001E-3</v>
      </c>
      <c r="F103" s="58">
        <f>E103*E78</f>
        <v>38</v>
      </c>
      <c r="G103" s="57">
        <f t="shared" si="6"/>
        <v>38</v>
      </c>
      <c r="H103" s="57">
        <f t="shared" si="7"/>
        <v>38</v>
      </c>
      <c r="I103" s="57">
        <f t="shared" si="7"/>
        <v>38</v>
      </c>
      <c r="J103" s="57">
        <f t="shared" si="7"/>
        <v>38</v>
      </c>
      <c r="K103" s="57">
        <f t="shared" si="7"/>
        <v>38</v>
      </c>
      <c r="L103" s="57">
        <v>0</v>
      </c>
      <c r="M103" s="57">
        <v>0</v>
      </c>
      <c r="N103" s="57">
        <f t="shared" si="11"/>
        <v>0</v>
      </c>
      <c r="O103" s="57">
        <f t="shared" si="12"/>
        <v>38</v>
      </c>
      <c r="P103" s="57">
        <f t="shared" si="8"/>
        <v>38</v>
      </c>
      <c r="Q103" s="57">
        <f t="shared" si="9"/>
        <v>38</v>
      </c>
      <c r="R103" s="57">
        <f t="shared" si="9"/>
        <v>38</v>
      </c>
      <c r="S103" s="58">
        <f t="shared" si="10"/>
        <v>342</v>
      </c>
      <c r="T103" s="59"/>
      <c r="U103" s="42"/>
      <c r="V103" s="42"/>
      <c r="W103" s="42"/>
      <c r="X103" s="59"/>
    </row>
    <row r="104" spans="1:28" ht="16.5" thickBot="1">
      <c r="A104" s="163" t="s">
        <v>52</v>
      </c>
      <c r="B104" s="164"/>
      <c r="C104" s="164"/>
      <c r="D104" s="165"/>
      <c r="E104" s="77">
        <f>100%-E84-E99-E100</f>
        <v>0.33600000000000002</v>
      </c>
      <c r="F104" s="78">
        <f>E104*E78</f>
        <v>1814</v>
      </c>
      <c r="G104" s="64">
        <f t="shared" si="6"/>
        <v>1814</v>
      </c>
      <c r="H104" s="64">
        <f t="shared" si="7"/>
        <v>1814</v>
      </c>
      <c r="I104" s="64">
        <f t="shared" si="7"/>
        <v>1814</v>
      </c>
      <c r="J104" s="64">
        <f t="shared" si="7"/>
        <v>1814</v>
      </c>
      <c r="K104" s="64">
        <f t="shared" si="7"/>
        <v>1814</v>
      </c>
      <c r="L104" s="64">
        <v>0</v>
      </c>
      <c r="M104" s="64">
        <v>0</v>
      </c>
      <c r="N104" s="64">
        <f t="shared" si="11"/>
        <v>0</v>
      </c>
      <c r="O104" s="64">
        <f t="shared" si="12"/>
        <v>1814</v>
      </c>
      <c r="P104" s="64">
        <f>F104</f>
        <v>1814</v>
      </c>
      <c r="Q104" s="64">
        <f t="shared" si="9"/>
        <v>1814</v>
      </c>
      <c r="R104" s="64">
        <f t="shared" si="9"/>
        <v>1814</v>
      </c>
      <c r="S104" s="58">
        <f t="shared" si="10"/>
        <v>16326</v>
      </c>
      <c r="T104" s="59"/>
      <c r="U104" s="59"/>
      <c r="V104" s="59"/>
      <c r="W104" s="59"/>
      <c r="X104" s="59"/>
    </row>
    <row r="105" spans="1:28" ht="16.5" thickBot="1">
      <c r="A105" s="180" t="s">
        <v>53</v>
      </c>
      <c r="B105" s="181"/>
      <c r="C105" s="181"/>
      <c r="D105" s="182"/>
      <c r="E105" s="91">
        <f>E84+E99+E100+E104</f>
        <v>1</v>
      </c>
      <c r="F105" s="92">
        <f>E78*E105</f>
        <v>5400</v>
      </c>
      <c r="G105" s="93">
        <f t="shared" ref="G105:S105" si="13">G84+G100+G104+G99</f>
        <v>5400</v>
      </c>
      <c r="H105" s="93">
        <f t="shared" si="13"/>
        <v>5400</v>
      </c>
      <c r="I105" s="93">
        <f t="shared" si="13"/>
        <v>5400</v>
      </c>
      <c r="J105" s="93">
        <f t="shared" si="13"/>
        <v>5400</v>
      </c>
      <c r="K105" s="93">
        <f t="shared" si="13"/>
        <v>5400</v>
      </c>
      <c r="L105" s="93">
        <f t="shared" si="13"/>
        <v>0</v>
      </c>
      <c r="M105" s="93">
        <f t="shared" si="13"/>
        <v>0</v>
      </c>
      <c r="N105" s="93">
        <f t="shared" si="13"/>
        <v>0</v>
      </c>
      <c r="O105" s="93">
        <f t="shared" si="13"/>
        <v>5400</v>
      </c>
      <c r="P105" s="93">
        <f t="shared" si="13"/>
        <v>5400</v>
      </c>
      <c r="Q105" s="93">
        <f t="shared" si="13"/>
        <v>5400</v>
      </c>
      <c r="R105" s="93">
        <f t="shared" si="13"/>
        <v>5400</v>
      </c>
      <c r="S105" s="93">
        <f t="shared" si="13"/>
        <v>48600</v>
      </c>
    </row>
    <row r="106" spans="1:2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2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28" ht="20.25">
      <c r="A108" s="94" t="s">
        <v>54</v>
      </c>
      <c r="C108" s="95"/>
      <c r="D108" s="95"/>
      <c r="E108" s="95"/>
      <c r="F108" s="95"/>
      <c r="G108" s="95"/>
      <c r="H108" s="95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4"/>
      <c r="T108" s="95"/>
    </row>
    <row r="109" spans="1:28" ht="20.25">
      <c r="A109" s="94" t="s">
        <v>93</v>
      </c>
      <c r="C109" s="95"/>
      <c r="D109" s="95"/>
      <c r="E109" s="95"/>
      <c r="F109" s="95"/>
      <c r="G109" s="95"/>
      <c r="H109" s="94" t="s">
        <v>94</v>
      </c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95"/>
    </row>
    <row r="110" spans="1:2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28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44"/>
    </row>
    <row r="112" spans="1:28" ht="15.75">
      <c r="A112" s="2"/>
      <c r="B112" s="2"/>
      <c r="C112" s="3"/>
      <c r="D112" s="2"/>
      <c r="E112" s="5"/>
      <c r="F112" s="5"/>
      <c r="G112" s="5"/>
      <c r="J112" s="5"/>
      <c r="K112" s="5"/>
      <c r="L112" s="5"/>
      <c r="M112" s="5"/>
      <c r="N112" s="5"/>
      <c r="O112" s="5"/>
      <c r="P112" s="5"/>
      <c r="Q112" s="5" t="s">
        <v>0</v>
      </c>
      <c r="R112" s="5"/>
      <c r="S112" s="4"/>
      <c r="T112" s="4"/>
      <c r="U112" s="5"/>
      <c r="V112" s="5"/>
      <c r="W112" s="5"/>
      <c r="X112" s="5"/>
      <c r="Y112" s="5"/>
      <c r="Z112" s="4"/>
      <c r="AA112" s="5"/>
      <c r="AB112" s="5"/>
    </row>
    <row r="113" spans="1:28" ht="15.75">
      <c r="A113" s="2"/>
      <c r="B113" s="2"/>
      <c r="C113" s="3"/>
      <c r="D113" s="2"/>
      <c r="E113" s="2"/>
      <c r="F113" s="2"/>
      <c r="G113" s="2"/>
      <c r="J113" s="2"/>
      <c r="K113" s="2"/>
      <c r="L113" s="2"/>
      <c r="M113" s="2"/>
      <c r="N113" s="2"/>
      <c r="O113" s="2"/>
      <c r="P113" s="2"/>
      <c r="Q113" s="5" t="s">
        <v>1</v>
      </c>
      <c r="R113" s="2"/>
      <c r="S113" s="4"/>
      <c r="T113" s="4"/>
      <c r="U113" s="2"/>
      <c r="V113" s="2"/>
      <c r="W113" s="2"/>
      <c r="X113" s="2"/>
      <c r="Y113" s="2"/>
      <c r="Z113" s="4"/>
      <c r="AA113" s="2"/>
      <c r="AB113" s="2"/>
    </row>
    <row r="114" spans="1:28" ht="15.75">
      <c r="A114" s="2"/>
      <c r="B114" s="2"/>
      <c r="C114" s="3"/>
      <c r="D114" s="2"/>
      <c r="E114" s="5"/>
      <c r="F114" s="5"/>
      <c r="G114" s="5"/>
      <c r="J114" s="5"/>
      <c r="K114" s="5"/>
      <c r="L114" s="5"/>
      <c r="M114" s="5"/>
      <c r="N114" s="5"/>
      <c r="O114" s="5"/>
      <c r="P114" s="5"/>
      <c r="Q114" s="5" t="s">
        <v>2</v>
      </c>
      <c r="R114" s="5"/>
      <c r="S114" s="4"/>
      <c r="T114" s="4"/>
      <c r="U114" s="5"/>
      <c r="V114" s="5"/>
      <c r="W114" s="5"/>
      <c r="X114" s="5"/>
      <c r="Y114" s="5"/>
      <c r="Z114" s="4"/>
      <c r="AA114" s="5"/>
      <c r="AB114" s="5"/>
    </row>
    <row r="115" spans="1:28" ht="15.75">
      <c r="A115" s="2"/>
      <c r="B115" s="2"/>
      <c r="C115" s="3"/>
      <c r="D115" s="2"/>
      <c r="E115" s="2"/>
      <c r="F115" s="2"/>
      <c r="G115" s="2"/>
      <c r="J115" s="2"/>
      <c r="K115" s="2"/>
      <c r="L115" s="2"/>
      <c r="M115" s="2"/>
      <c r="N115" s="2"/>
      <c r="O115" s="2"/>
      <c r="P115" s="2"/>
      <c r="Q115" s="5" t="s">
        <v>3</v>
      </c>
      <c r="R115" s="2"/>
      <c r="S115" s="4"/>
      <c r="T115" s="4"/>
      <c r="U115" s="2"/>
      <c r="V115" s="2"/>
      <c r="W115" s="2"/>
      <c r="X115" s="2"/>
      <c r="Y115" s="2"/>
      <c r="Z115" s="4"/>
      <c r="AA115" s="2"/>
      <c r="AB115" s="2"/>
    </row>
    <row r="116" spans="1:28" ht="15.75">
      <c r="A116" s="2"/>
      <c r="B116" s="2"/>
      <c r="C116" s="2"/>
      <c r="D116" s="2"/>
      <c r="E116" s="2"/>
      <c r="F116" s="5"/>
      <c r="G116" s="5"/>
      <c r="J116" s="5"/>
      <c r="K116" s="5"/>
      <c r="L116" s="5"/>
      <c r="M116" s="5"/>
      <c r="N116" s="5"/>
      <c r="O116" s="5"/>
      <c r="P116" s="5"/>
      <c r="Q116" s="5" t="s">
        <v>97</v>
      </c>
      <c r="R116" s="5"/>
      <c r="S116" s="4"/>
      <c r="T116" s="4"/>
      <c r="U116" s="5"/>
      <c r="V116" s="5"/>
      <c r="W116" s="5"/>
      <c r="X116" s="5"/>
      <c r="Y116" s="5"/>
      <c r="Z116" s="4"/>
      <c r="AA116" s="4"/>
      <c r="AB116" s="5"/>
    </row>
    <row r="117" spans="1:2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4"/>
      <c r="T117" s="4"/>
      <c r="U117" s="2"/>
      <c r="V117" s="2"/>
      <c r="W117" s="2"/>
      <c r="X117" s="2"/>
      <c r="Y117" s="2"/>
      <c r="Z117" s="4"/>
      <c r="AA117" s="4"/>
      <c r="AB117" s="2"/>
    </row>
    <row r="118" spans="1:28" ht="15.75">
      <c r="A118" s="2"/>
      <c r="B118" s="2"/>
      <c r="C118" s="2"/>
      <c r="D118" s="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4"/>
      <c r="T118" s="4"/>
      <c r="U118" s="5"/>
      <c r="V118" s="5"/>
      <c r="W118" s="5"/>
      <c r="X118" s="5"/>
      <c r="Y118" s="5"/>
      <c r="Z118" s="4"/>
      <c r="AA118" s="4"/>
      <c r="AB118" s="5"/>
    </row>
    <row r="119" spans="1:28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>
      <c r="A121" s="158" t="s">
        <v>4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</row>
    <row r="122" spans="1:28" ht="15.75">
      <c r="A122" s="2"/>
      <c r="B122" s="2"/>
      <c r="C122" s="6" t="s">
        <v>5</v>
      </c>
      <c r="D122" s="6"/>
      <c r="E122" s="6"/>
      <c r="F122" s="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2"/>
    </row>
    <row r="123" spans="1:28" ht="15.75">
      <c r="A123" s="2"/>
      <c r="B123" s="2"/>
      <c r="C123" s="158" t="s">
        <v>6</v>
      </c>
      <c r="D123" s="158"/>
      <c r="E123" s="158"/>
      <c r="F123" s="15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2"/>
    </row>
    <row r="124" spans="1:28" ht="15.75">
      <c r="A124" s="2"/>
      <c r="B124" s="2"/>
      <c r="C124" s="2"/>
      <c r="D124" s="158" t="s">
        <v>7</v>
      </c>
      <c r="E124" s="158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2"/>
    </row>
    <row r="125" spans="1:28" ht="15.75">
      <c r="A125" s="2"/>
      <c r="B125" s="2"/>
      <c r="C125" s="166" t="s">
        <v>92</v>
      </c>
      <c r="D125" s="166"/>
      <c r="E125" s="166"/>
      <c r="F125" s="16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2"/>
    </row>
    <row r="126" spans="1:28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6.5" thickBot="1">
      <c r="A127" s="2"/>
      <c r="B127" s="2"/>
      <c r="C127" s="2"/>
      <c r="D127" s="2"/>
      <c r="E127" s="2"/>
      <c r="F127" s="2"/>
      <c r="G127" s="2" t="s">
        <v>84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6.5" thickBot="1">
      <c r="A128" s="8"/>
      <c r="B128" s="9"/>
      <c r="C128" s="9"/>
      <c r="D128" s="41"/>
      <c r="E128" s="167" t="s">
        <v>56</v>
      </c>
      <c r="F128" s="168"/>
      <c r="G128" s="96" t="s">
        <v>9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11"/>
    </row>
    <row r="129" spans="1:28" ht="15.75">
      <c r="A129" s="12"/>
      <c r="B129" s="5"/>
      <c r="C129" s="5"/>
      <c r="D129" s="44"/>
      <c r="E129" s="183" t="s">
        <v>83</v>
      </c>
      <c r="F129" s="184"/>
      <c r="G129" s="29" t="s">
        <v>10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24" customHeight="1" thickBot="1">
      <c r="A130" s="14"/>
      <c r="B130" s="15" t="s">
        <v>11</v>
      </c>
      <c r="C130" s="15"/>
      <c r="D130" s="50"/>
      <c r="E130" s="185"/>
      <c r="F130" s="186"/>
      <c r="G130" s="10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8"/>
    </row>
    <row r="131" spans="1:28" ht="16.5" thickBot="1">
      <c r="A131" s="12"/>
      <c r="B131" s="2"/>
      <c r="C131" s="2"/>
      <c r="D131" s="2"/>
      <c r="E131" s="97"/>
      <c r="F131" s="21" t="s">
        <v>12</v>
      </c>
      <c r="G131" s="54" t="s">
        <v>13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5.75">
      <c r="A132" s="142" t="s">
        <v>14</v>
      </c>
      <c r="B132" s="2"/>
      <c r="C132" s="2"/>
      <c r="D132" s="2"/>
      <c r="E132" s="98">
        <v>150</v>
      </c>
      <c r="F132" s="23"/>
      <c r="G132" s="106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ht="15.75">
      <c r="A133" s="12" t="s">
        <v>15</v>
      </c>
      <c r="B133" s="2"/>
      <c r="C133" s="2"/>
      <c r="D133" s="2"/>
      <c r="E133" s="99">
        <v>8</v>
      </c>
      <c r="F133" s="23"/>
      <c r="G133" s="106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spans="1:28" ht="16.5" thickBot="1">
      <c r="A134" s="12" t="s">
        <v>16</v>
      </c>
      <c r="B134" s="2"/>
      <c r="C134" s="2"/>
      <c r="D134" s="2"/>
      <c r="E134" s="99">
        <v>8</v>
      </c>
      <c r="F134" s="23"/>
      <c r="G134" s="106"/>
      <c r="H134" s="151">
        <v>12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ht="16.5" thickBot="1">
      <c r="A135" s="24" t="s">
        <v>17</v>
      </c>
      <c r="B135" s="25"/>
      <c r="C135" s="25"/>
      <c r="D135" s="25"/>
      <c r="E135" s="100">
        <f>E132*E133*E134</f>
        <v>9600</v>
      </c>
      <c r="F135" s="26">
        <v>100</v>
      </c>
      <c r="G135" s="107">
        <f>E135</f>
        <v>9600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6.5" thickBot="1">
      <c r="A136" s="12"/>
      <c r="B136" s="2"/>
      <c r="C136" s="2"/>
      <c r="D136" s="2"/>
      <c r="E136" s="101" t="s">
        <v>18</v>
      </c>
      <c r="F136" s="29" t="s">
        <v>19</v>
      </c>
      <c r="G136" s="108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30"/>
    </row>
    <row r="137" spans="1:28" ht="16.5" thickBot="1">
      <c r="A137" s="14"/>
      <c r="B137" s="16"/>
      <c r="C137" s="16"/>
      <c r="D137" s="16"/>
      <c r="E137" s="102">
        <f>E135*F137</f>
        <v>7200</v>
      </c>
      <c r="F137" s="103">
        <v>0.75</v>
      </c>
      <c r="G137" s="109">
        <f>F137*G135</f>
        <v>7200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6"/>
    </row>
    <row r="138" spans="1:28" ht="15.75">
      <c r="A138" s="37"/>
      <c r="B138" s="2"/>
      <c r="C138" s="2"/>
      <c r="D138" s="2"/>
      <c r="E138" s="2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0"/>
    </row>
    <row r="139" spans="1:28" ht="16.5" thickBot="1">
      <c r="A139" s="2"/>
      <c r="B139" s="2"/>
      <c r="C139" s="2"/>
      <c r="D139" s="2"/>
      <c r="E139" s="3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39"/>
    </row>
    <row r="140" spans="1:28" ht="15.75">
      <c r="A140" s="8"/>
      <c r="B140" s="40"/>
      <c r="C140" s="40"/>
      <c r="D140" s="41"/>
      <c r="E140" s="178"/>
      <c r="F140" s="179"/>
      <c r="G140" s="159" t="s">
        <v>20</v>
      </c>
      <c r="H140" s="160"/>
      <c r="I140" s="161"/>
      <c r="J140" s="159" t="s">
        <v>21</v>
      </c>
      <c r="K140" s="160"/>
      <c r="L140" s="161"/>
      <c r="M140" s="159" t="s">
        <v>22</v>
      </c>
      <c r="N140" s="160"/>
      <c r="O140" s="161"/>
      <c r="P140" s="159" t="s">
        <v>23</v>
      </c>
      <c r="Q140" s="160"/>
      <c r="R140" s="161"/>
      <c r="S140" s="10" t="s">
        <v>24</v>
      </c>
      <c r="T140" s="42"/>
      <c r="U140" s="42"/>
      <c r="V140" s="162"/>
      <c r="W140" s="162"/>
      <c r="X140" s="162"/>
      <c r="Y140" s="4"/>
      <c r="Z140" s="4"/>
      <c r="AA140" s="4"/>
      <c r="AB140" s="4"/>
    </row>
    <row r="141" spans="1:28" ht="16.5" thickBot="1">
      <c r="A141" s="12"/>
      <c r="B141" s="5" t="s">
        <v>11</v>
      </c>
      <c r="C141" s="5"/>
      <c r="D141" s="44"/>
      <c r="E141" s="45"/>
      <c r="F141" s="2"/>
      <c r="G141" s="46" t="s">
        <v>25</v>
      </c>
      <c r="H141" s="47" t="s">
        <v>26</v>
      </c>
      <c r="I141" s="48" t="s">
        <v>27</v>
      </c>
      <c r="J141" s="46" t="s">
        <v>28</v>
      </c>
      <c r="K141" s="47" t="s">
        <v>29</v>
      </c>
      <c r="L141" s="48" t="s">
        <v>30</v>
      </c>
      <c r="M141" s="46" t="s">
        <v>31</v>
      </c>
      <c r="N141" s="47" t="s">
        <v>32</v>
      </c>
      <c r="O141" s="48" t="s">
        <v>33</v>
      </c>
      <c r="P141" s="46" t="s">
        <v>34</v>
      </c>
      <c r="Q141" s="47" t="s">
        <v>35</v>
      </c>
      <c r="R141" s="48" t="s">
        <v>36</v>
      </c>
      <c r="S141" s="17"/>
      <c r="T141" s="49"/>
      <c r="U141" s="49"/>
      <c r="V141" s="49"/>
      <c r="W141" s="49"/>
      <c r="X141" s="49"/>
      <c r="Y141" s="4"/>
      <c r="Z141" s="4"/>
      <c r="AA141" s="4"/>
      <c r="AB141" s="4"/>
    </row>
    <row r="142" spans="1:28" ht="16.5" thickBot="1">
      <c r="A142" s="14"/>
      <c r="B142" s="16"/>
      <c r="C142" s="16"/>
      <c r="D142" s="50"/>
      <c r="E142" s="20" t="s">
        <v>12</v>
      </c>
      <c r="F142" s="51" t="s">
        <v>13</v>
      </c>
      <c r="G142" s="52"/>
      <c r="H142" s="53"/>
      <c r="I142" s="53"/>
      <c r="J142" s="52"/>
      <c r="K142" s="53"/>
      <c r="L142" s="53"/>
      <c r="M142" s="52"/>
      <c r="N142" s="53"/>
      <c r="O142" s="53"/>
      <c r="P142" s="52"/>
      <c r="Q142" s="53"/>
      <c r="R142" s="53"/>
      <c r="S142" s="54" t="s">
        <v>13</v>
      </c>
      <c r="T142" s="42"/>
      <c r="U142" s="42"/>
      <c r="V142" s="42"/>
      <c r="W142" s="42"/>
      <c r="X142" s="42"/>
      <c r="Y142" s="4"/>
      <c r="Z142" s="4"/>
      <c r="AA142" s="4"/>
      <c r="AB142" s="4"/>
    </row>
    <row r="143" spans="1:28" ht="16.5" thickBot="1">
      <c r="A143" s="169" t="s">
        <v>37</v>
      </c>
      <c r="B143" s="170"/>
      <c r="C143" s="170"/>
      <c r="D143" s="171"/>
      <c r="E143" s="55">
        <f>E144+E155</f>
        <v>0.6</v>
      </c>
      <c r="F143" s="56">
        <f>E143*E137</f>
        <v>4320</v>
      </c>
      <c r="G143" s="57">
        <f t="shared" ref="G143:G163" si="14">F143</f>
        <v>4320</v>
      </c>
      <c r="H143" s="57">
        <f t="shared" ref="H143:K163" si="15">G143</f>
        <v>4320</v>
      </c>
      <c r="I143" s="57">
        <f t="shared" si="15"/>
        <v>4320</v>
      </c>
      <c r="J143" s="57">
        <f t="shared" si="15"/>
        <v>4320</v>
      </c>
      <c r="K143" s="57">
        <f t="shared" si="15"/>
        <v>4320</v>
      </c>
      <c r="L143" s="57">
        <v>0</v>
      </c>
      <c r="M143" s="57">
        <v>0</v>
      </c>
      <c r="N143" s="57">
        <f>L143</f>
        <v>0</v>
      </c>
      <c r="O143" s="57">
        <f t="shared" ref="O143:O162" si="16">F143</f>
        <v>4320</v>
      </c>
      <c r="P143" s="57">
        <f t="shared" ref="P143:R163" si="17">O143</f>
        <v>4320</v>
      </c>
      <c r="Q143" s="57">
        <f t="shared" si="17"/>
        <v>4320</v>
      </c>
      <c r="R143" s="57">
        <f t="shared" si="17"/>
        <v>4320</v>
      </c>
      <c r="S143" s="58">
        <f>SUM(G143:R143)</f>
        <v>38880</v>
      </c>
      <c r="T143" s="59"/>
      <c r="U143" s="59"/>
      <c r="V143" s="59"/>
      <c r="W143" s="59"/>
      <c r="X143" s="59"/>
      <c r="Y143" s="4"/>
      <c r="Z143" s="4"/>
      <c r="AA143" s="4"/>
      <c r="AB143" s="4"/>
    </row>
    <row r="144" spans="1:28" ht="16.5" thickBot="1">
      <c r="A144" s="60" t="s">
        <v>38</v>
      </c>
      <c r="B144" s="61"/>
      <c r="C144" s="61"/>
      <c r="D144" s="61"/>
      <c r="E144" s="62">
        <f>E145+E146</f>
        <v>0.47210000000000002</v>
      </c>
      <c r="F144" s="63">
        <f>E144*E137</f>
        <v>3399</v>
      </c>
      <c r="G144" s="64">
        <f t="shared" si="14"/>
        <v>3399</v>
      </c>
      <c r="H144" s="64">
        <f t="shared" si="15"/>
        <v>3399</v>
      </c>
      <c r="I144" s="64">
        <f t="shared" si="15"/>
        <v>3399</v>
      </c>
      <c r="J144" s="64">
        <f t="shared" si="15"/>
        <v>3399</v>
      </c>
      <c r="K144" s="64">
        <f t="shared" si="15"/>
        <v>3399</v>
      </c>
      <c r="L144" s="64">
        <v>0</v>
      </c>
      <c r="M144" s="64">
        <v>0</v>
      </c>
      <c r="N144" s="64">
        <f t="shared" ref="N144:N163" si="18">L144</f>
        <v>0</v>
      </c>
      <c r="O144" s="64">
        <f t="shared" si="16"/>
        <v>3399</v>
      </c>
      <c r="P144" s="64">
        <f t="shared" si="17"/>
        <v>3399</v>
      </c>
      <c r="Q144" s="64">
        <f t="shared" si="17"/>
        <v>3399</v>
      </c>
      <c r="R144" s="64">
        <f t="shared" si="17"/>
        <v>3399</v>
      </c>
      <c r="S144" s="58">
        <f t="shared" ref="S144:S163" si="19">SUM(G144:R144)</f>
        <v>30591</v>
      </c>
      <c r="T144" s="59"/>
      <c r="U144" s="59"/>
      <c r="V144" s="59"/>
      <c r="W144" s="59"/>
      <c r="X144" s="59"/>
      <c r="Y144" s="4"/>
      <c r="Z144" s="4"/>
      <c r="AA144" s="4"/>
      <c r="AB144" s="4"/>
    </row>
    <row r="145" spans="1:29" ht="16.5" thickBot="1">
      <c r="A145" s="65" t="s">
        <v>39</v>
      </c>
      <c r="B145" s="12"/>
      <c r="C145" s="2"/>
      <c r="D145" s="2"/>
      <c r="E145" s="66">
        <v>0.35020000000000001</v>
      </c>
      <c r="F145" s="67">
        <f>E145*E137</f>
        <v>2521</v>
      </c>
      <c r="G145" s="57">
        <f t="shared" si="14"/>
        <v>2521</v>
      </c>
      <c r="H145" s="57">
        <f t="shared" si="15"/>
        <v>2521</v>
      </c>
      <c r="I145" s="57">
        <f t="shared" si="15"/>
        <v>2521</v>
      </c>
      <c r="J145" s="57">
        <f t="shared" si="15"/>
        <v>2521</v>
      </c>
      <c r="K145" s="57">
        <f t="shared" si="15"/>
        <v>2521</v>
      </c>
      <c r="L145" s="57">
        <v>0</v>
      </c>
      <c r="M145" s="57">
        <v>0</v>
      </c>
      <c r="N145" s="57">
        <f t="shared" si="18"/>
        <v>0</v>
      </c>
      <c r="O145" s="57">
        <f t="shared" si="16"/>
        <v>2521</v>
      </c>
      <c r="P145" s="57">
        <f t="shared" si="17"/>
        <v>2521</v>
      </c>
      <c r="Q145" s="57">
        <f t="shared" si="17"/>
        <v>2521</v>
      </c>
      <c r="R145" s="57">
        <f t="shared" si="17"/>
        <v>2521</v>
      </c>
      <c r="S145" s="58">
        <f t="shared" si="19"/>
        <v>22689</v>
      </c>
      <c r="T145" s="59"/>
      <c r="U145" s="59"/>
      <c r="V145" s="59"/>
      <c r="W145" s="59"/>
      <c r="X145" s="59"/>
      <c r="Y145" s="4"/>
      <c r="Z145" s="4"/>
      <c r="AA145" s="4"/>
      <c r="AB145" s="4"/>
    </row>
    <row r="146" spans="1:29" ht="16.5" thickBot="1">
      <c r="A146" s="68" t="s">
        <v>40</v>
      </c>
      <c r="B146" s="69"/>
      <c r="C146" s="69"/>
      <c r="D146" s="69"/>
      <c r="E146" s="70">
        <f>SUM(E147:E154)</f>
        <v>0.12189999999999999</v>
      </c>
      <c r="F146" s="71">
        <f>SUM(F147:F154)</f>
        <v>877</v>
      </c>
      <c r="G146" s="57">
        <f t="shared" si="14"/>
        <v>877</v>
      </c>
      <c r="H146" s="57">
        <f t="shared" si="15"/>
        <v>877</v>
      </c>
      <c r="I146" s="57">
        <f t="shared" si="15"/>
        <v>877</v>
      </c>
      <c r="J146" s="57">
        <f t="shared" si="15"/>
        <v>877</v>
      </c>
      <c r="K146" s="57">
        <f t="shared" si="15"/>
        <v>877</v>
      </c>
      <c r="L146" s="57">
        <v>0</v>
      </c>
      <c r="M146" s="57">
        <v>0</v>
      </c>
      <c r="N146" s="57">
        <f t="shared" si="18"/>
        <v>0</v>
      </c>
      <c r="O146" s="57">
        <f t="shared" si="16"/>
        <v>877</v>
      </c>
      <c r="P146" s="57">
        <f t="shared" si="17"/>
        <v>877</v>
      </c>
      <c r="Q146" s="57">
        <f t="shared" si="17"/>
        <v>877</v>
      </c>
      <c r="R146" s="57">
        <f t="shared" si="17"/>
        <v>877</v>
      </c>
      <c r="S146" s="58">
        <f t="shared" si="19"/>
        <v>7893</v>
      </c>
      <c r="T146" s="59"/>
      <c r="U146" s="59"/>
      <c r="V146" s="59"/>
      <c r="W146" s="59"/>
      <c r="X146" s="59"/>
    </row>
    <row r="147" spans="1:29" ht="16.5" thickBot="1">
      <c r="A147" s="65" t="s">
        <v>41</v>
      </c>
      <c r="B147" s="37"/>
      <c r="C147" s="37"/>
      <c r="D147" s="37"/>
      <c r="E147" s="146">
        <v>3.5000000000000003E-2</v>
      </c>
      <c r="F147" s="67">
        <f>E147*E137</f>
        <v>252</v>
      </c>
      <c r="G147" s="57">
        <f t="shared" si="14"/>
        <v>252</v>
      </c>
      <c r="H147" s="57">
        <f t="shared" si="15"/>
        <v>252</v>
      </c>
      <c r="I147" s="57">
        <f t="shared" si="15"/>
        <v>252</v>
      </c>
      <c r="J147" s="57">
        <f t="shared" si="15"/>
        <v>252</v>
      </c>
      <c r="K147" s="57">
        <f t="shared" si="15"/>
        <v>252</v>
      </c>
      <c r="L147" s="57">
        <v>0</v>
      </c>
      <c r="M147" s="57">
        <v>0</v>
      </c>
      <c r="N147" s="57">
        <f t="shared" si="18"/>
        <v>0</v>
      </c>
      <c r="O147" s="57">
        <f t="shared" si="16"/>
        <v>252</v>
      </c>
      <c r="P147" s="57">
        <f t="shared" si="17"/>
        <v>252</v>
      </c>
      <c r="Q147" s="57">
        <f t="shared" si="17"/>
        <v>252</v>
      </c>
      <c r="R147" s="57">
        <f t="shared" si="17"/>
        <v>252</v>
      </c>
      <c r="S147" s="58">
        <f t="shared" si="19"/>
        <v>2268</v>
      </c>
      <c r="T147" s="59"/>
      <c r="U147" s="59"/>
      <c r="V147" s="59"/>
      <c r="W147" s="59"/>
      <c r="X147" s="59"/>
    </row>
    <row r="148" spans="1:29" ht="16.5" thickBot="1">
      <c r="A148" s="65" t="s">
        <v>90</v>
      </c>
      <c r="B148" s="37"/>
      <c r="C148" s="37"/>
      <c r="D148" s="37"/>
      <c r="E148" s="72">
        <v>0.03</v>
      </c>
      <c r="F148" s="67">
        <f>E148*E137</f>
        <v>216</v>
      </c>
      <c r="G148" s="57">
        <f t="shared" si="14"/>
        <v>216</v>
      </c>
      <c r="H148" s="57">
        <f t="shared" si="15"/>
        <v>216</v>
      </c>
      <c r="I148" s="57">
        <f t="shared" si="15"/>
        <v>216</v>
      </c>
      <c r="J148" s="57">
        <f t="shared" si="15"/>
        <v>216</v>
      </c>
      <c r="K148" s="57">
        <f t="shared" si="15"/>
        <v>216</v>
      </c>
      <c r="L148" s="57">
        <v>0</v>
      </c>
      <c r="M148" s="57">
        <v>0</v>
      </c>
      <c r="N148" s="57">
        <f t="shared" si="18"/>
        <v>0</v>
      </c>
      <c r="O148" s="57">
        <f t="shared" si="16"/>
        <v>216</v>
      </c>
      <c r="P148" s="57">
        <f t="shared" si="17"/>
        <v>216</v>
      </c>
      <c r="Q148" s="57">
        <f t="shared" si="17"/>
        <v>216</v>
      </c>
      <c r="R148" s="57">
        <f t="shared" si="17"/>
        <v>216</v>
      </c>
      <c r="S148" s="58">
        <f t="shared" si="19"/>
        <v>1944</v>
      </c>
      <c r="T148" s="59"/>
      <c r="U148" s="59"/>
      <c r="V148" s="59"/>
      <c r="W148" s="59"/>
      <c r="X148" s="59"/>
    </row>
    <row r="149" spans="1:29" ht="16.5" thickBot="1">
      <c r="A149" s="65" t="s">
        <v>42</v>
      </c>
      <c r="B149" s="2"/>
      <c r="C149" s="2"/>
      <c r="D149" s="2"/>
      <c r="E149" s="66">
        <v>1.43E-2</v>
      </c>
      <c r="F149" s="67">
        <f>E149*E137</f>
        <v>103</v>
      </c>
      <c r="G149" s="57">
        <f t="shared" si="14"/>
        <v>103</v>
      </c>
      <c r="H149" s="57">
        <f t="shared" si="15"/>
        <v>103</v>
      </c>
      <c r="I149" s="57">
        <f t="shared" si="15"/>
        <v>103</v>
      </c>
      <c r="J149" s="57">
        <f t="shared" si="15"/>
        <v>103</v>
      </c>
      <c r="K149" s="57">
        <f t="shared" si="15"/>
        <v>103</v>
      </c>
      <c r="L149" s="57">
        <v>0</v>
      </c>
      <c r="M149" s="57">
        <v>0</v>
      </c>
      <c r="N149" s="57">
        <f t="shared" si="18"/>
        <v>0</v>
      </c>
      <c r="O149" s="57">
        <f t="shared" si="16"/>
        <v>103</v>
      </c>
      <c r="P149" s="57">
        <f t="shared" si="17"/>
        <v>103</v>
      </c>
      <c r="Q149" s="57">
        <f t="shared" si="17"/>
        <v>103</v>
      </c>
      <c r="R149" s="57">
        <f t="shared" si="17"/>
        <v>103</v>
      </c>
      <c r="S149" s="58">
        <f t="shared" si="19"/>
        <v>927</v>
      </c>
      <c r="T149" s="59"/>
      <c r="U149" s="59"/>
      <c r="V149" s="59"/>
      <c r="W149" s="59"/>
      <c r="X149" s="59"/>
    </row>
    <row r="150" spans="1:29" ht="16.5" thickBot="1">
      <c r="A150" s="65" t="s">
        <v>95</v>
      </c>
      <c r="B150" s="2"/>
      <c r="C150" s="2"/>
      <c r="D150" s="2"/>
      <c r="E150" s="66">
        <v>1.43E-2</v>
      </c>
      <c r="F150" s="67">
        <f>E150*E137</f>
        <v>103</v>
      </c>
      <c r="G150" s="57">
        <f>F150</f>
        <v>103</v>
      </c>
      <c r="H150" s="57">
        <f t="shared" si="15"/>
        <v>103</v>
      </c>
      <c r="I150" s="57">
        <f t="shared" si="15"/>
        <v>103</v>
      </c>
      <c r="J150" s="57">
        <f t="shared" si="15"/>
        <v>103</v>
      </c>
      <c r="K150" s="57">
        <f t="shared" si="15"/>
        <v>103</v>
      </c>
      <c r="L150" s="57">
        <v>0</v>
      </c>
      <c r="M150" s="57">
        <v>0</v>
      </c>
      <c r="N150" s="57">
        <f>L150</f>
        <v>0</v>
      </c>
      <c r="O150" s="57">
        <f>F150</f>
        <v>103</v>
      </c>
      <c r="P150" s="57">
        <f>O150</f>
        <v>103</v>
      </c>
      <c r="Q150" s="57">
        <f>P150</f>
        <v>103</v>
      </c>
      <c r="R150" s="57">
        <f>Q150</f>
        <v>103</v>
      </c>
      <c r="S150" s="58">
        <f t="shared" si="19"/>
        <v>927</v>
      </c>
      <c r="T150" s="59"/>
      <c r="U150" s="59"/>
      <c r="V150" s="59"/>
      <c r="W150" s="59"/>
      <c r="X150" s="59"/>
    </row>
    <row r="151" spans="1:29" ht="16.5" thickBot="1">
      <c r="A151" s="65" t="s">
        <v>96</v>
      </c>
      <c r="B151" s="2"/>
      <c r="C151" s="2"/>
      <c r="D151" s="2"/>
      <c r="E151" s="66">
        <v>1.43E-2</v>
      </c>
      <c r="F151" s="67">
        <f>E151*E137</f>
        <v>103</v>
      </c>
      <c r="G151" s="57">
        <f t="shared" si="14"/>
        <v>103</v>
      </c>
      <c r="H151" s="57">
        <f t="shared" si="15"/>
        <v>103</v>
      </c>
      <c r="I151" s="57">
        <f t="shared" si="15"/>
        <v>103</v>
      </c>
      <c r="J151" s="57">
        <f t="shared" si="15"/>
        <v>103</v>
      </c>
      <c r="K151" s="57">
        <f t="shared" si="15"/>
        <v>103</v>
      </c>
      <c r="L151" s="57">
        <v>0</v>
      </c>
      <c r="M151" s="57">
        <v>0</v>
      </c>
      <c r="N151" s="57">
        <f t="shared" si="18"/>
        <v>0</v>
      </c>
      <c r="O151" s="57">
        <f t="shared" si="16"/>
        <v>103</v>
      </c>
      <c r="P151" s="57">
        <f t="shared" si="17"/>
        <v>103</v>
      </c>
      <c r="Q151" s="57">
        <f t="shared" si="17"/>
        <v>103</v>
      </c>
      <c r="R151" s="57">
        <f t="shared" si="17"/>
        <v>103</v>
      </c>
      <c r="S151" s="58">
        <f t="shared" si="19"/>
        <v>927</v>
      </c>
      <c r="T151" s="59"/>
      <c r="U151" s="59"/>
      <c r="V151" s="59"/>
      <c r="W151" s="59"/>
      <c r="X151" s="59"/>
    </row>
    <row r="152" spans="1:29" ht="16.5" thickBot="1">
      <c r="A152" s="65" t="s">
        <v>43</v>
      </c>
      <c r="B152" s="2"/>
      <c r="C152" s="2"/>
      <c r="D152" s="2"/>
      <c r="E152" s="66">
        <v>2E-3</v>
      </c>
      <c r="F152" s="67">
        <f>E152*E137</f>
        <v>14</v>
      </c>
      <c r="G152" s="57">
        <f t="shared" si="14"/>
        <v>14</v>
      </c>
      <c r="H152" s="57">
        <f t="shared" si="15"/>
        <v>14</v>
      </c>
      <c r="I152" s="57">
        <f t="shared" si="15"/>
        <v>14</v>
      </c>
      <c r="J152" s="57">
        <f t="shared" si="15"/>
        <v>14</v>
      </c>
      <c r="K152" s="57">
        <f t="shared" si="15"/>
        <v>14</v>
      </c>
      <c r="L152" s="57">
        <v>0</v>
      </c>
      <c r="M152" s="57">
        <v>0</v>
      </c>
      <c r="N152" s="57">
        <f t="shared" si="18"/>
        <v>0</v>
      </c>
      <c r="O152" s="57">
        <f t="shared" si="16"/>
        <v>14</v>
      </c>
      <c r="P152" s="57">
        <f t="shared" si="17"/>
        <v>14</v>
      </c>
      <c r="Q152" s="57">
        <f t="shared" si="17"/>
        <v>14</v>
      </c>
      <c r="R152" s="57">
        <f t="shared" si="17"/>
        <v>14</v>
      </c>
      <c r="S152" s="58">
        <f t="shared" si="19"/>
        <v>126</v>
      </c>
      <c r="T152" s="59"/>
      <c r="U152" s="59"/>
      <c r="V152" s="59"/>
      <c r="W152" s="59"/>
      <c r="X152" s="59"/>
    </row>
    <row r="153" spans="1:29" ht="16.5" thickBot="1">
      <c r="A153" s="65" t="s">
        <v>44</v>
      </c>
      <c r="B153" s="2"/>
      <c r="C153" s="2"/>
      <c r="D153" s="2"/>
      <c r="E153" s="66">
        <v>2E-3</v>
      </c>
      <c r="F153" s="67">
        <f>E153*E137</f>
        <v>14</v>
      </c>
      <c r="G153" s="57">
        <f t="shared" si="14"/>
        <v>14</v>
      </c>
      <c r="H153" s="57">
        <f t="shared" si="15"/>
        <v>14</v>
      </c>
      <c r="I153" s="57">
        <f t="shared" si="15"/>
        <v>14</v>
      </c>
      <c r="J153" s="57">
        <f t="shared" si="15"/>
        <v>14</v>
      </c>
      <c r="K153" s="57">
        <f t="shared" si="15"/>
        <v>14</v>
      </c>
      <c r="L153" s="57">
        <v>0</v>
      </c>
      <c r="M153" s="57">
        <v>0</v>
      </c>
      <c r="N153" s="57">
        <f t="shared" si="18"/>
        <v>0</v>
      </c>
      <c r="O153" s="57">
        <f t="shared" si="16"/>
        <v>14</v>
      </c>
      <c r="P153" s="57">
        <f t="shared" si="17"/>
        <v>14</v>
      </c>
      <c r="Q153" s="57">
        <f t="shared" si="17"/>
        <v>14</v>
      </c>
      <c r="R153" s="57">
        <f t="shared" si="17"/>
        <v>14</v>
      </c>
      <c r="S153" s="58">
        <f t="shared" si="19"/>
        <v>126</v>
      </c>
      <c r="T153" s="59"/>
      <c r="U153" s="59"/>
      <c r="V153" s="59"/>
      <c r="W153" s="59"/>
      <c r="X153" s="59"/>
    </row>
    <row r="154" spans="1:29" ht="16.5" thickBot="1">
      <c r="A154" s="65" t="s">
        <v>45</v>
      </c>
      <c r="B154" s="2"/>
      <c r="C154" s="2"/>
      <c r="D154" s="2"/>
      <c r="E154" s="73">
        <v>0.01</v>
      </c>
      <c r="F154" s="74">
        <f>E154*E137</f>
        <v>72</v>
      </c>
      <c r="G154" s="57">
        <f t="shared" si="14"/>
        <v>72</v>
      </c>
      <c r="H154" s="57">
        <f t="shared" si="15"/>
        <v>72</v>
      </c>
      <c r="I154" s="57">
        <f t="shared" si="15"/>
        <v>72</v>
      </c>
      <c r="J154" s="57">
        <f t="shared" si="15"/>
        <v>72</v>
      </c>
      <c r="K154" s="57">
        <f t="shared" si="15"/>
        <v>72</v>
      </c>
      <c r="L154" s="57">
        <v>0</v>
      </c>
      <c r="M154" s="57">
        <v>0</v>
      </c>
      <c r="N154" s="57">
        <f t="shared" si="18"/>
        <v>0</v>
      </c>
      <c r="O154" s="57">
        <f t="shared" si="16"/>
        <v>72</v>
      </c>
      <c r="P154" s="57">
        <f t="shared" si="17"/>
        <v>72</v>
      </c>
      <c r="Q154" s="57">
        <f t="shared" si="17"/>
        <v>72</v>
      </c>
      <c r="R154" s="57">
        <f t="shared" si="17"/>
        <v>72</v>
      </c>
      <c r="S154" s="58">
        <f t="shared" si="19"/>
        <v>648</v>
      </c>
      <c r="T154" s="59"/>
      <c r="U154" s="59"/>
      <c r="V154" s="59"/>
      <c r="W154" s="59"/>
      <c r="X154" s="59"/>
      <c r="AC154" s="4"/>
    </row>
    <row r="155" spans="1:29" ht="16.5" thickBot="1">
      <c r="A155" s="60" t="s">
        <v>46</v>
      </c>
      <c r="B155" s="75"/>
      <c r="C155" s="75"/>
      <c r="D155" s="76"/>
      <c r="E155" s="77">
        <f>E156+E157</f>
        <v>0.12790000000000001</v>
      </c>
      <c r="F155" s="78">
        <f>E155*E137</f>
        <v>921</v>
      </c>
      <c r="G155" s="64">
        <f t="shared" si="14"/>
        <v>921</v>
      </c>
      <c r="H155" s="64">
        <f t="shared" si="15"/>
        <v>921</v>
      </c>
      <c r="I155" s="64">
        <f t="shared" si="15"/>
        <v>921</v>
      </c>
      <c r="J155" s="64">
        <f t="shared" si="15"/>
        <v>921</v>
      </c>
      <c r="K155" s="64">
        <f t="shared" si="15"/>
        <v>921</v>
      </c>
      <c r="L155" s="64">
        <v>0</v>
      </c>
      <c r="M155" s="64">
        <v>0</v>
      </c>
      <c r="N155" s="64">
        <f t="shared" si="18"/>
        <v>0</v>
      </c>
      <c r="O155" s="64">
        <f t="shared" si="16"/>
        <v>921</v>
      </c>
      <c r="P155" s="64">
        <f t="shared" si="17"/>
        <v>921</v>
      </c>
      <c r="Q155" s="64">
        <f t="shared" si="17"/>
        <v>921</v>
      </c>
      <c r="R155" s="64">
        <f t="shared" si="17"/>
        <v>921</v>
      </c>
      <c r="S155" s="58">
        <f t="shared" si="19"/>
        <v>8289</v>
      </c>
      <c r="T155" s="59"/>
      <c r="U155" s="59"/>
      <c r="V155" s="59"/>
      <c r="W155" s="59"/>
      <c r="X155" s="59"/>
      <c r="AC155" s="4"/>
    </row>
    <row r="156" spans="1:29" ht="16.5" thickBot="1">
      <c r="A156" s="79" t="s">
        <v>39</v>
      </c>
      <c r="B156" s="80"/>
      <c r="C156" s="80"/>
      <c r="D156" s="81"/>
      <c r="E156" s="82">
        <v>9.4899999999999998E-2</v>
      </c>
      <c r="F156" s="74">
        <f>E156*E137</f>
        <v>683</v>
      </c>
      <c r="G156" s="57">
        <f t="shared" si="14"/>
        <v>683</v>
      </c>
      <c r="H156" s="57">
        <f t="shared" si="15"/>
        <v>683</v>
      </c>
      <c r="I156" s="57">
        <f t="shared" si="15"/>
        <v>683</v>
      </c>
      <c r="J156" s="57">
        <f t="shared" si="15"/>
        <v>683</v>
      </c>
      <c r="K156" s="57">
        <f t="shared" si="15"/>
        <v>683</v>
      </c>
      <c r="L156" s="57">
        <v>0</v>
      </c>
      <c r="M156" s="57">
        <v>0</v>
      </c>
      <c r="N156" s="57">
        <f t="shared" si="18"/>
        <v>0</v>
      </c>
      <c r="O156" s="57">
        <f t="shared" si="16"/>
        <v>683</v>
      </c>
      <c r="P156" s="57">
        <f t="shared" si="17"/>
        <v>683</v>
      </c>
      <c r="Q156" s="57">
        <f t="shared" si="17"/>
        <v>683</v>
      </c>
      <c r="R156" s="57">
        <f t="shared" si="17"/>
        <v>683</v>
      </c>
      <c r="S156" s="58">
        <f t="shared" si="19"/>
        <v>6147</v>
      </c>
      <c r="T156" s="59"/>
      <c r="U156" s="59"/>
      <c r="V156" s="59"/>
      <c r="W156" s="59"/>
      <c r="X156" s="59"/>
      <c r="AC156" s="4"/>
    </row>
    <row r="157" spans="1:29" ht="16.5" thickBot="1">
      <c r="A157" s="79" t="s">
        <v>40</v>
      </c>
      <c r="B157" s="80"/>
      <c r="C157" s="80"/>
      <c r="D157" s="81"/>
      <c r="E157" s="82">
        <v>3.3000000000000002E-2</v>
      </c>
      <c r="F157" s="74">
        <f>E157*E137</f>
        <v>238</v>
      </c>
      <c r="G157" s="57">
        <f t="shared" si="14"/>
        <v>238</v>
      </c>
      <c r="H157" s="57">
        <f t="shared" si="15"/>
        <v>238</v>
      </c>
      <c r="I157" s="57">
        <f t="shared" si="15"/>
        <v>238</v>
      </c>
      <c r="J157" s="57">
        <f t="shared" si="15"/>
        <v>238</v>
      </c>
      <c r="K157" s="57">
        <f t="shared" si="15"/>
        <v>238</v>
      </c>
      <c r="L157" s="57">
        <v>0</v>
      </c>
      <c r="M157" s="57">
        <v>0</v>
      </c>
      <c r="N157" s="57">
        <f t="shared" si="18"/>
        <v>0</v>
      </c>
      <c r="O157" s="57">
        <f t="shared" si="16"/>
        <v>238</v>
      </c>
      <c r="P157" s="57">
        <f t="shared" si="17"/>
        <v>238</v>
      </c>
      <c r="Q157" s="57">
        <f t="shared" si="17"/>
        <v>238</v>
      </c>
      <c r="R157" s="57">
        <f t="shared" si="17"/>
        <v>238</v>
      </c>
      <c r="S157" s="58">
        <f t="shared" si="19"/>
        <v>2142</v>
      </c>
      <c r="T157" s="59"/>
      <c r="U157" s="59"/>
      <c r="V157" s="59"/>
      <c r="W157" s="59"/>
      <c r="X157" s="59"/>
      <c r="AC157" s="4"/>
    </row>
    <row r="158" spans="1:29" ht="16.5" thickBot="1">
      <c r="A158" s="60" t="s">
        <v>47</v>
      </c>
      <c r="B158" s="75"/>
      <c r="C158" s="75"/>
      <c r="D158" s="76"/>
      <c r="E158" s="77">
        <v>1.2999999999999999E-3</v>
      </c>
      <c r="F158" s="78">
        <f>E158*E137</f>
        <v>9</v>
      </c>
      <c r="G158" s="64">
        <f t="shared" si="14"/>
        <v>9</v>
      </c>
      <c r="H158" s="64">
        <f t="shared" si="15"/>
        <v>9</v>
      </c>
      <c r="I158" s="64">
        <f t="shared" si="15"/>
        <v>9</v>
      </c>
      <c r="J158" s="64">
        <f t="shared" si="15"/>
        <v>9</v>
      </c>
      <c r="K158" s="64">
        <f t="shared" si="15"/>
        <v>9</v>
      </c>
      <c r="L158" s="64">
        <v>0</v>
      </c>
      <c r="M158" s="64">
        <v>0</v>
      </c>
      <c r="N158" s="64">
        <f t="shared" si="18"/>
        <v>0</v>
      </c>
      <c r="O158" s="64">
        <f t="shared" si="16"/>
        <v>9</v>
      </c>
      <c r="P158" s="64">
        <f t="shared" si="17"/>
        <v>9</v>
      </c>
      <c r="Q158" s="64">
        <f t="shared" si="17"/>
        <v>9</v>
      </c>
      <c r="R158" s="64">
        <f t="shared" si="17"/>
        <v>9</v>
      </c>
      <c r="S158" s="58">
        <f t="shared" si="19"/>
        <v>81</v>
      </c>
      <c r="T158" s="59"/>
      <c r="U158" s="59"/>
      <c r="V158" s="59"/>
      <c r="W158" s="59"/>
      <c r="X158" s="59"/>
      <c r="AC158" s="4"/>
    </row>
    <row r="159" spans="1:29" ht="16.5" thickBot="1">
      <c r="A159" s="60" t="s">
        <v>48</v>
      </c>
      <c r="B159" s="60"/>
      <c r="C159" s="61"/>
      <c r="D159" s="83"/>
      <c r="E159" s="84">
        <f>E160+E161+E162</f>
        <v>6.2700000000000006E-2</v>
      </c>
      <c r="F159" s="85">
        <f>E159*E137</f>
        <v>451</v>
      </c>
      <c r="G159" s="64">
        <f t="shared" si="14"/>
        <v>451</v>
      </c>
      <c r="H159" s="64">
        <f t="shared" si="15"/>
        <v>451</v>
      </c>
      <c r="I159" s="64">
        <f t="shared" si="15"/>
        <v>451</v>
      </c>
      <c r="J159" s="64">
        <f t="shared" si="15"/>
        <v>451</v>
      </c>
      <c r="K159" s="64">
        <f t="shared" si="15"/>
        <v>451</v>
      </c>
      <c r="L159" s="64">
        <v>0</v>
      </c>
      <c r="M159" s="64">
        <v>0</v>
      </c>
      <c r="N159" s="64">
        <f t="shared" si="18"/>
        <v>0</v>
      </c>
      <c r="O159" s="64">
        <f t="shared" si="16"/>
        <v>451</v>
      </c>
      <c r="P159" s="64">
        <f t="shared" si="17"/>
        <v>451</v>
      </c>
      <c r="Q159" s="64">
        <f t="shared" si="17"/>
        <v>451</v>
      </c>
      <c r="R159" s="64">
        <f t="shared" si="17"/>
        <v>451</v>
      </c>
      <c r="S159" s="58">
        <f t="shared" si="19"/>
        <v>4059</v>
      </c>
      <c r="T159" s="59"/>
      <c r="U159" s="59"/>
      <c r="V159" s="59"/>
      <c r="W159" s="59"/>
      <c r="X159" s="59"/>
      <c r="AC159" s="4"/>
    </row>
    <row r="160" spans="1:29" ht="16.5" thickBot="1">
      <c r="A160" s="65" t="s">
        <v>49</v>
      </c>
      <c r="B160" s="2"/>
      <c r="C160" s="2"/>
      <c r="D160" s="2"/>
      <c r="E160" s="86">
        <v>1.8800000000000001E-2</v>
      </c>
      <c r="F160" s="87">
        <f>E160*E137</f>
        <v>135</v>
      </c>
      <c r="G160" s="57">
        <f t="shared" si="14"/>
        <v>135</v>
      </c>
      <c r="H160" s="57">
        <f t="shared" si="15"/>
        <v>135</v>
      </c>
      <c r="I160" s="57">
        <f t="shared" si="15"/>
        <v>135</v>
      </c>
      <c r="J160" s="57">
        <f t="shared" si="15"/>
        <v>135</v>
      </c>
      <c r="K160" s="57">
        <f t="shared" si="15"/>
        <v>135</v>
      </c>
      <c r="L160" s="57">
        <v>0</v>
      </c>
      <c r="M160" s="57">
        <v>0</v>
      </c>
      <c r="N160" s="57">
        <f t="shared" si="18"/>
        <v>0</v>
      </c>
      <c r="O160" s="57">
        <f t="shared" si="16"/>
        <v>135</v>
      </c>
      <c r="P160" s="57">
        <f t="shared" si="17"/>
        <v>135</v>
      </c>
      <c r="Q160" s="57">
        <f t="shared" si="17"/>
        <v>135</v>
      </c>
      <c r="R160" s="57">
        <f t="shared" si="17"/>
        <v>135</v>
      </c>
      <c r="S160" s="58">
        <f t="shared" si="19"/>
        <v>1215</v>
      </c>
      <c r="T160" s="59"/>
      <c r="U160" s="42"/>
      <c r="V160" s="42"/>
      <c r="W160" s="42"/>
      <c r="X160" s="59"/>
      <c r="AC160" s="4"/>
    </row>
    <row r="161" spans="1:29" ht="16.5" thickBot="1">
      <c r="A161" s="65" t="s">
        <v>50</v>
      </c>
      <c r="E161" s="88">
        <v>3.6900000000000002E-2</v>
      </c>
      <c r="F161" s="89">
        <f>E161*E137</f>
        <v>266</v>
      </c>
      <c r="G161" s="57">
        <f t="shared" si="14"/>
        <v>266</v>
      </c>
      <c r="H161" s="57">
        <f t="shared" si="15"/>
        <v>266</v>
      </c>
      <c r="I161" s="57">
        <f t="shared" si="15"/>
        <v>266</v>
      </c>
      <c r="J161" s="57">
        <f t="shared" si="15"/>
        <v>266</v>
      </c>
      <c r="K161" s="57">
        <f t="shared" si="15"/>
        <v>266</v>
      </c>
      <c r="L161" s="57">
        <v>0</v>
      </c>
      <c r="M161" s="57">
        <v>0</v>
      </c>
      <c r="N161" s="57">
        <f t="shared" si="18"/>
        <v>0</v>
      </c>
      <c r="O161" s="57">
        <f t="shared" si="16"/>
        <v>266</v>
      </c>
      <c r="P161" s="57">
        <f t="shared" si="17"/>
        <v>266</v>
      </c>
      <c r="Q161" s="57">
        <f t="shared" si="17"/>
        <v>266</v>
      </c>
      <c r="R161" s="57">
        <f t="shared" si="17"/>
        <v>266</v>
      </c>
      <c r="S161" s="58">
        <f t="shared" si="19"/>
        <v>2394</v>
      </c>
      <c r="T161" s="59"/>
      <c r="U161" s="42"/>
      <c r="V161" s="42"/>
      <c r="W161" s="42"/>
      <c r="X161" s="59"/>
      <c r="AC161" s="4"/>
    </row>
    <row r="162" spans="1:29" ht="16.5" thickBot="1">
      <c r="A162" s="65" t="s">
        <v>51</v>
      </c>
      <c r="E162" s="145">
        <v>7.0000000000000001E-3</v>
      </c>
      <c r="F162" s="58">
        <f>E162*E137</f>
        <v>50</v>
      </c>
      <c r="G162" s="57">
        <f t="shared" si="14"/>
        <v>50</v>
      </c>
      <c r="H162" s="57">
        <f t="shared" si="15"/>
        <v>50</v>
      </c>
      <c r="I162" s="57">
        <f t="shared" si="15"/>
        <v>50</v>
      </c>
      <c r="J162" s="57">
        <f t="shared" si="15"/>
        <v>50</v>
      </c>
      <c r="K162" s="57">
        <f t="shared" si="15"/>
        <v>50</v>
      </c>
      <c r="L162" s="57">
        <v>0</v>
      </c>
      <c r="M162" s="57">
        <v>0</v>
      </c>
      <c r="N162" s="57">
        <f t="shared" si="18"/>
        <v>0</v>
      </c>
      <c r="O162" s="57">
        <f t="shared" si="16"/>
        <v>50</v>
      </c>
      <c r="P162" s="57">
        <f t="shared" si="17"/>
        <v>50</v>
      </c>
      <c r="Q162" s="57">
        <f t="shared" si="17"/>
        <v>50</v>
      </c>
      <c r="R162" s="57">
        <f t="shared" si="17"/>
        <v>50</v>
      </c>
      <c r="S162" s="58">
        <f t="shared" si="19"/>
        <v>450</v>
      </c>
      <c r="T162" s="59"/>
      <c r="U162" s="42"/>
      <c r="V162" s="42"/>
      <c r="W162" s="42"/>
      <c r="X162" s="59"/>
      <c r="AC162" s="4"/>
    </row>
    <row r="163" spans="1:29" ht="16.5" thickBot="1">
      <c r="A163" s="163" t="s">
        <v>52</v>
      </c>
      <c r="B163" s="164"/>
      <c r="C163" s="164"/>
      <c r="D163" s="165"/>
      <c r="E163" s="77">
        <f>100%-E143-E158-E159</f>
        <v>0.33600000000000002</v>
      </c>
      <c r="F163" s="78">
        <f>E163*E137</f>
        <v>2419</v>
      </c>
      <c r="G163" s="64">
        <f t="shared" si="14"/>
        <v>2419</v>
      </c>
      <c r="H163" s="64">
        <f t="shared" si="15"/>
        <v>2419</v>
      </c>
      <c r="I163" s="64">
        <f t="shared" si="15"/>
        <v>2419</v>
      </c>
      <c r="J163" s="64">
        <f t="shared" si="15"/>
        <v>2419</v>
      </c>
      <c r="K163" s="64">
        <f t="shared" si="15"/>
        <v>2419</v>
      </c>
      <c r="L163" s="64">
        <v>0</v>
      </c>
      <c r="M163" s="64">
        <v>0</v>
      </c>
      <c r="N163" s="64">
        <f t="shared" si="18"/>
        <v>0</v>
      </c>
      <c r="O163" s="64">
        <f>F163</f>
        <v>2419</v>
      </c>
      <c r="P163" s="64">
        <f t="shared" si="17"/>
        <v>2419</v>
      </c>
      <c r="Q163" s="64">
        <f t="shared" si="17"/>
        <v>2419</v>
      </c>
      <c r="R163" s="64">
        <f t="shared" si="17"/>
        <v>2419</v>
      </c>
      <c r="S163" s="58">
        <f t="shared" si="19"/>
        <v>21771</v>
      </c>
      <c r="T163" s="59"/>
      <c r="U163" s="59"/>
      <c r="V163" s="59"/>
      <c r="W163" s="59"/>
      <c r="X163" s="59"/>
      <c r="AC163" s="4"/>
    </row>
    <row r="164" spans="1:29" ht="16.5" thickBot="1">
      <c r="A164" s="180" t="s">
        <v>53</v>
      </c>
      <c r="B164" s="181"/>
      <c r="C164" s="181"/>
      <c r="D164" s="182"/>
      <c r="E164" s="91">
        <f>E143+E158+E159+E163</f>
        <v>1</v>
      </c>
      <c r="F164" s="92">
        <f>E137*E164</f>
        <v>7200</v>
      </c>
      <c r="G164" s="93">
        <f t="shared" ref="G164:R164" si="20">G143+G159+G163+G158</f>
        <v>7199</v>
      </c>
      <c r="H164" s="93">
        <f t="shared" si="20"/>
        <v>7199</v>
      </c>
      <c r="I164" s="93">
        <f t="shared" si="20"/>
        <v>7199</v>
      </c>
      <c r="J164" s="93">
        <f t="shared" si="20"/>
        <v>7199</v>
      </c>
      <c r="K164" s="93">
        <f t="shared" si="20"/>
        <v>7199</v>
      </c>
      <c r="L164" s="93">
        <f t="shared" si="20"/>
        <v>0</v>
      </c>
      <c r="M164" s="93">
        <f t="shared" si="20"/>
        <v>0</v>
      </c>
      <c r="N164" s="93">
        <f t="shared" si="20"/>
        <v>0</v>
      </c>
      <c r="O164" s="93">
        <f t="shared" si="20"/>
        <v>7199</v>
      </c>
      <c r="P164" s="93">
        <f t="shared" si="20"/>
        <v>7199</v>
      </c>
      <c r="Q164" s="93">
        <f t="shared" si="20"/>
        <v>7199</v>
      </c>
      <c r="R164" s="93">
        <f t="shared" si="20"/>
        <v>7199</v>
      </c>
      <c r="S164" s="93">
        <f>S143+S159+S163+S158</f>
        <v>64791</v>
      </c>
      <c r="AC164" s="4"/>
    </row>
    <row r="165" spans="1:29">
      <c r="AC165" s="4"/>
    </row>
    <row r="166" spans="1:29">
      <c r="AC166" s="4"/>
    </row>
    <row r="167" spans="1:29" ht="20.25">
      <c r="A167" s="94" t="s">
        <v>54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T167" s="95"/>
      <c r="AC167" s="4"/>
    </row>
    <row r="168" spans="1:29" ht="20.25">
      <c r="A168" s="94" t="s">
        <v>93</v>
      </c>
      <c r="C168" s="95"/>
      <c r="D168" s="95"/>
      <c r="E168" s="95"/>
      <c r="F168" s="95"/>
      <c r="G168" s="95"/>
      <c r="H168" s="94" t="s">
        <v>94</v>
      </c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AC168" s="4"/>
    </row>
    <row r="169" spans="1:29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44"/>
      <c r="AC169" s="4"/>
    </row>
    <row r="170" spans="1:29" ht="15.75">
      <c r="A170" s="2"/>
      <c r="B170" s="2"/>
      <c r="C170" s="3"/>
      <c r="D170" s="2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 t="s">
        <v>0</v>
      </c>
      <c r="R170" s="5"/>
      <c r="S170" s="4"/>
      <c r="T170" s="4"/>
      <c r="U170" s="5"/>
      <c r="V170" s="5"/>
      <c r="W170" s="5"/>
      <c r="X170" s="5"/>
      <c r="Y170" s="5"/>
      <c r="Z170" s="4"/>
      <c r="AA170" s="5"/>
      <c r="AB170" s="5"/>
      <c r="AC170" s="4"/>
    </row>
    <row r="171" spans="1:29" ht="15.75">
      <c r="A171" s="2"/>
      <c r="B171" s="2"/>
      <c r="C171" s="3"/>
      <c r="D171" s="2"/>
      <c r="E171" s="2"/>
      <c r="F171" s="2"/>
      <c r="G171" s="2"/>
      <c r="J171" s="2"/>
      <c r="K171" s="2"/>
      <c r="L171" s="2"/>
      <c r="M171" s="2"/>
      <c r="N171" s="2"/>
      <c r="O171" s="2"/>
      <c r="P171" s="2"/>
      <c r="Q171" s="5" t="s">
        <v>1</v>
      </c>
      <c r="R171" s="2"/>
      <c r="S171" s="4"/>
      <c r="T171" s="4"/>
      <c r="U171" s="2"/>
      <c r="V171" s="2"/>
      <c r="W171" s="2"/>
      <c r="X171" s="2"/>
      <c r="Y171" s="2"/>
      <c r="Z171" s="4"/>
      <c r="AA171" s="2"/>
      <c r="AB171" s="2"/>
      <c r="AC171" s="4"/>
    </row>
    <row r="172" spans="1:29" ht="15.75">
      <c r="A172" s="2"/>
      <c r="B172" s="2"/>
      <c r="C172" s="3"/>
      <c r="D172" s="2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 t="s">
        <v>2</v>
      </c>
      <c r="R172" s="5"/>
      <c r="S172" s="4"/>
      <c r="T172" s="4"/>
      <c r="U172" s="5"/>
      <c r="V172" s="5"/>
      <c r="W172" s="5"/>
      <c r="X172" s="5"/>
      <c r="Y172" s="5"/>
      <c r="Z172" s="4"/>
      <c r="AA172" s="5"/>
      <c r="AB172" s="5"/>
      <c r="AC172" s="4"/>
    </row>
    <row r="173" spans="1:29" ht="15.75">
      <c r="A173" s="2"/>
      <c r="B173" s="2"/>
      <c r="C173" s="3"/>
      <c r="D173" s="2"/>
      <c r="E173" s="2"/>
      <c r="F173" s="2"/>
      <c r="G173" s="2"/>
      <c r="J173" s="2"/>
      <c r="K173" s="2"/>
      <c r="L173" s="2"/>
      <c r="M173" s="2"/>
      <c r="N173" s="2"/>
      <c r="O173" s="2"/>
      <c r="P173" s="2"/>
      <c r="Q173" s="5" t="s">
        <v>3</v>
      </c>
      <c r="R173" s="2"/>
      <c r="S173" s="4"/>
      <c r="T173" s="4"/>
      <c r="U173" s="2"/>
      <c r="V173" s="2"/>
      <c r="W173" s="2"/>
      <c r="X173" s="2"/>
      <c r="Y173" s="2"/>
      <c r="Z173" s="4"/>
      <c r="AA173" s="2"/>
      <c r="AB173" s="2"/>
      <c r="AC173" s="4"/>
    </row>
    <row r="174" spans="1:29" ht="15.75">
      <c r="A174" s="2"/>
      <c r="B174" s="2"/>
      <c r="C174" s="2"/>
      <c r="D174" s="2"/>
      <c r="E174" s="2"/>
      <c r="F174" s="5"/>
      <c r="G174" s="5"/>
      <c r="J174" s="5"/>
      <c r="K174" s="5"/>
      <c r="L174" s="5"/>
      <c r="M174" s="5"/>
      <c r="N174" s="5"/>
      <c r="O174" s="5"/>
      <c r="P174" s="5"/>
      <c r="Q174" s="5" t="s">
        <v>97</v>
      </c>
      <c r="R174" s="5"/>
      <c r="S174" s="4"/>
      <c r="T174" s="4"/>
      <c r="U174" s="5"/>
      <c r="V174" s="5"/>
      <c r="W174" s="5"/>
      <c r="X174" s="5"/>
      <c r="Y174" s="5"/>
      <c r="Z174" s="4"/>
      <c r="AA174" s="4"/>
      <c r="AB174" s="5"/>
      <c r="AC174" s="4"/>
    </row>
    <row r="175" spans="1:29" ht="15.75" hidden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4"/>
      <c r="T175" s="4"/>
      <c r="U175" s="2"/>
      <c r="V175" s="2"/>
      <c r="W175" s="2"/>
      <c r="X175" s="2"/>
      <c r="Y175" s="2"/>
      <c r="Z175" s="4"/>
      <c r="AA175" s="4"/>
      <c r="AB175" s="2"/>
      <c r="AC175" s="4"/>
    </row>
    <row r="176" spans="1:29" ht="15.75" hidden="1">
      <c r="A176" s="2"/>
      <c r="B176" s="2"/>
      <c r="C176" s="2"/>
      <c r="D176" s="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4"/>
      <c r="T176" s="4"/>
      <c r="U176" s="5"/>
      <c r="V176" s="5"/>
      <c r="W176" s="5"/>
      <c r="X176" s="5"/>
      <c r="Y176" s="5"/>
      <c r="Z176" s="4"/>
      <c r="AA176" s="4"/>
      <c r="AB176" s="5"/>
      <c r="AC176" s="4"/>
    </row>
    <row r="177" spans="1:29" ht="15.75" hidden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"/>
    </row>
    <row r="178" spans="1:29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"/>
    </row>
    <row r="179" spans="1:29" ht="15.75">
      <c r="A179" s="158" t="s">
        <v>4</v>
      </c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4"/>
    </row>
    <row r="180" spans="1:29" ht="15.75">
      <c r="A180" s="2"/>
      <c r="B180" s="2"/>
      <c r="C180" s="6" t="s">
        <v>5</v>
      </c>
      <c r="D180" s="6"/>
      <c r="E180" s="6"/>
      <c r="F180" s="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2"/>
      <c r="AC180" s="4"/>
    </row>
    <row r="181" spans="1:29" ht="15.75">
      <c r="A181" s="2"/>
      <c r="B181" s="2"/>
      <c r="C181" s="158" t="s">
        <v>6</v>
      </c>
      <c r="D181" s="158"/>
      <c r="E181" s="158"/>
      <c r="F181" s="15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2"/>
      <c r="AC181" s="4"/>
    </row>
    <row r="182" spans="1:29" ht="15.75">
      <c r="A182" s="2"/>
      <c r="B182" s="2"/>
      <c r="C182" s="2"/>
      <c r="D182" s="158" t="s">
        <v>7</v>
      </c>
      <c r="E182" s="158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2"/>
      <c r="AC182" s="4"/>
    </row>
    <row r="183" spans="1:29" ht="15.75">
      <c r="A183" s="2"/>
      <c r="B183" s="2"/>
      <c r="C183" s="166" t="s">
        <v>92</v>
      </c>
      <c r="D183" s="166"/>
      <c r="E183" s="166"/>
      <c r="F183" s="166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2"/>
      <c r="AC183" s="4"/>
    </row>
    <row r="184" spans="1:29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4"/>
    </row>
    <row r="185" spans="1:29" ht="16.5" thickBot="1">
      <c r="A185" s="2"/>
      <c r="B185" s="2"/>
      <c r="C185" s="2"/>
      <c r="D185" s="2"/>
      <c r="E185" s="2"/>
      <c r="F185" s="2"/>
      <c r="G185" s="2" t="s">
        <v>85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4"/>
    </row>
    <row r="186" spans="1:29" ht="16.5" thickBot="1">
      <c r="A186" s="8"/>
      <c r="B186" s="9"/>
      <c r="C186" s="9"/>
      <c r="D186" s="41"/>
      <c r="E186" s="167" t="s">
        <v>56</v>
      </c>
      <c r="F186" s="168"/>
      <c r="G186" s="96" t="s">
        <v>9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11"/>
      <c r="AC186" s="4"/>
    </row>
    <row r="187" spans="1:29" ht="15.75" customHeight="1">
      <c r="A187" s="12"/>
      <c r="B187" s="5"/>
      <c r="C187" s="5"/>
      <c r="D187" s="44"/>
      <c r="E187" s="183" t="s">
        <v>83</v>
      </c>
      <c r="F187" s="184"/>
      <c r="G187" s="29" t="s">
        <v>10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4"/>
    </row>
    <row r="188" spans="1:29" ht="24.75" customHeight="1" thickBot="1">
      <c r="A188" s="14"/>
      <c r="B188" s="15" t="s">
        <v>11</v>
      </c>
      <c r="C188" s="15"/>
      <c r="D188" s="50"/>
      <c r="E188" s="185"/>
      <c r="F188" s="186"/>
      <c r="G188" s="10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8"/>
      <c r="AC188" s="4"/>
    </row>
    <row r="189" spans="1:29" ht="16.5" thickBot="1">
      <c r="A189" s="12"/>
      <c r="B189" s="2"/>
      <c r="C189" s="2"/>
      <c r="D189" s="2"/>
      <c r="E189" s="97"/>
      <c r="F189" s="21" t="s">
        <v>12</v>
      </c>
      <c r="G189" s="54" t="s">
        <v>13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4"/>
    </row>
    <row r="190" spans="1:29" ht="15.75">
      <c r="A190" s="142" t="s">
        <v>14</v>
      </c>
      <c r="B190" s="2"/>
      <c r="C190" s="2"/>
      <c r="D190" s="2"/>
      <c r="E190" s="98">
        <v>150</v>
      </c>
      <c r="F190" s="23"/>
      <c r="G190" s="106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4"/>
    </row>
    <row r="191" spans="1:29" ht="15.75">
      <c r="A191" s="12" t="s">
        <v>15</v>
      </c>
      <c r="B191" s="2"/>
      <c r="C191" s="2"/>
      <c r="D191" s="2"/>
      <c r="E191" s="99">
        <v>8</v>
      </c>
      <c r="F191" s="23"/>
      <c r="G191" s="106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4"/>
    </row>
    <row r="192" spans="1:29" ht="16.5" thickBot="1">
      <c r="A192" s="12" t="s">
        <v>16</v>
      </c>
      <c r="B192" s="2"/>
      <c r="C192" s="2"/>
      <c r="D192" s="2"/>
      <c r="E192" s="99">
        <v>8</v>
      </c>
      <c r="F192" s="23"/>
      <c r="G192" s="106"/>
      <c r="H192" s="151">
        <v>12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4"/>
    </row>
    <row r="193" spans="1:29" ht="16.5" thickBot="1">
      <c r="A193" s="24" t="s">
        <v>17</v>
      </c>
      <c r="B193" s="25"/>
      <c r="C193" s="25"/>
      <c r="D193" s="25"/>
      <c r="E193" s="100">
        <f>E190*E191*E192</f>
        <v>9600</v>
      </c>
      <c r="F193" s="26">
        <v>100</v>
      </c>
      <c r="G193" s="107">
        <f>E193</f>
        <v>9600</v>
      </c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4"/>
    </row>
    <row r="194" spans="1:29" ht="16.5" thickBot="1">
      <c r="A194" s="12"/>
      <c r="B194" s="2"/>
      <c r="C194" s="2"/>
      <c r="D194" s="2"/>
      <c r="E194" s="101" t="s">
        <v>18</v>
      </c>
      <c r="F194" s="29" t="s">
        <v>19</v>
      </c>
      <c r="G194" s="108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30"/>
      <c r="AC194" s="4"/>
    </row>
    <row r="195" spans="1:29" ht="16.5" thickBot="1">
      <c r="A195" s="14"/>
      <c r="B195" s="16"/>
      <c r="C195" s="16"/>
      <c r="D195" s="16"/>
      <c r="E195" s="102">
        <f>E193*F195</f>
        <v>7200</v>
      </c>
      <c r="F195" s="103">
        <v>0.75</v>
      </c>
      <c r="G195" s="109">
        <f>F195*G193</f>
        <v>7200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6"/>
      <c r="AC195" s="4"/>
    </row>
    <row r="196" spans="1:29" ht="15.75">
      <c r="A196" s="37"/>
      <c r="B196" s="2"/>
      <c r="C196" s="2"/>
      <c r="D196" s="2"/>
      <c r="E196" s="2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0"/>
      <c r="AC196" s="43"/>
    </row>
    <row r="197" spans="1:29" ht="16.5" thickBot="1">
      <c r="A197" s="2"/>
      <c r="B197" s="2"/>
      <c r="C197" s="2"/>
      <c r="D197" s="2"/>
      <c r="E197" s="3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39"/>
      <c r="AC197" s="43"/>
    </row>
    <row r="198" spans="1:29" ht="15.75">
      <c r="A198" s="8"/>
      <c r="B198" s="40"/>
      <c r="C198" s="40"/>
      <c r="D198" s="41"/>
      <c r="E198" s="178"/>
      <c r="F198" s="179"/>
      <c r="G198" s="159" t="s">
        <v>20</v>
      </c>
      <c r="H198" s="160"/>
      <c r="I198" s="161"/>
      <c r="J198" s="159" t="s">
        <v>21</v>
      </c>
      <c r="K198" s="160"/>
      <c r="L198" s="161"/>
      <c r="M198" s="159" t="s">
        <v>22</v>
      </c>
      <c r="N198" s="160"/>
      <c r="O198" s="161"/>
      <c r="P198" s="159" t="s">
        <v>23</v>
      </c>
      <c r="Q198" s="160"/>
      <c r="R198" s="161"/>
      <c r="S198" s="10" t="s">
        <v>24</v>
      </c>
      <c r="T198" s="42"/>
      <c r="U198" s="42"/>
      <c r="V198" s="162"/>
      <c r="W198" s="162"/>
      <c r="X198" s="162"/>
      <c r="Y198" s="4"/>
      <c r="Z198" s="4"/>
      <c r="AA198" s="4"/>
      <c r="AB198" s="4"/>
      <c r="AC198" s="43"/>
    </row>
    <row r="199" spans="1:29" ht="16.5" thickBot="1">
      <c r="A199" s="12"/>
      <c r="B199" s="5" t="s">
        <v>11</v>
      </c>
      <c r="C199" s="5"/>
      <c r="D199" s="44"/>
      <c r="E199" s="45"/>
      <c r="F199" s="2"/>
      <c r="G199" s="46" t="s">
        <v>25</v>
      </c>
      <c r="H199" s="47" t="s">
        <v>26</v>
      </c>
      <c r="I199" s="48" t="s">
        <v>27</v>
      </c>
      <c r="J199" s="46" t="s">
        <v>28</v>
      </c>
      <c r="K199" s="47" t="s">
        <v>29</v>
      </c>
      <c r="L199" s="48" t="s">
        <v>30</v>
      </c>
      <c r="M199" s="46" t="s">
        <v>31</v>
      </c>
      <c r="N199" s="47" t="s">
        <v>32</v>
      </c>
      <c r="O199" s="48" t="s">
        <v>33</v>
      </c>
      <c r="P199" s="46" t="s">
        <v>34</v>
      </c>
      <c r="Q199" s="47" t="s">
        <v>35</v>
      </c>
      <c r="R199" s="48" t="s">
        <v>36</v>
      </c>
      <c r="S199" s="17"/>
      <c r="T199" s="49"/>
      <c r="U199" s="49"/>
      <c r="V199" s="49"/>
      <c r="W199" s="49"/>
      <c r="X199" s="49"/>
      <c r="Y199" s="4"/>
      <c r="Z199" s="4"/>
      <c r="AA199" s="4"/>
      <c r="AB199" s="4"/>
      <c r="AC199" s="43"/>
    </row>
    <row r="200" spans="1:29" ht="16.5" thickBot="1">
      <c r="A200" s="14"/>
      <c r="B200" s="16"/>
      <c r="C200" s="16"/>
      <c r="D200" s="50"/>
      <c r="E200" s="20" t="s">
        <v>12</v>
      </c>
      <c r="F200" s="51" t="s">
        <v>13</v>
      </c>
      <c r="G200" s="52"/>
      <c r="H200" s="53"/>
      <c r="I200" s="53"/>
      <c r="J200" s="52"/>
      <c r="K200" s="53"/>
      <c r="L200" s="53"/>
      <c r="M200" s="52"/>
      <c r="N200" s="53"/>
      <c r="O200" s="53"/>
      <c r="P200" s="52"/>
      <c r="Q200" s="53"/>
      <c r="R200" s="53"/>
      <c r="S200" s="54" t="s">
        <v>13</v>
      </c>
      <c r="T200" s="42"/>
      <c r="U200" s="42"/>
      <c r="V200" s="42"/>
      <c r="W200" s="42"/>
      <c r="X200" s="42"/>
      <c r="Y200" s="4"/>
      <c r="Z200" s="4"/>
      <c r="AA200" s="4"/>
      <c r="AB200" s="4"/>
      <c r="AC200" s="4"/>
    </row>
    <row r="201" spans="1:29" ht="16.5" thickBot="1">
      <c r="A201" s="169" t="s">
        <v>37</v>
      </c>
      <c r="B201" s="170"/>
      <c r="C201" s="170"/>
      <c r="D201" s="171"/>
      <c r="E201" s="55">
        <f>E202+E213</f>
        <v>0.6</v>
      </c>
      <c r="F201" s="56">
        <f>E201*E195</f>
        <v>4320</v>
      </c>
      <c r="G201" s="57">
        <f t="shared" ref="G201:G221" si="21">F201</f>
        <v>4320</v>
      </c>
      <c r="H201" s="57">
        <f t="shared" ref="H201:K209" si="22">G201</f>
        <v>4320</v>
      </c>
      <c r="I201" s="57">
        <f t="shared" si="22"/>
        <v>4320</v>
      </c>
      <c r="J201" s="57">
        <f t="shared" si="22"/>
        <v>4320</v>
      </c>
      <c r="K201" s="57">
        <f t="shared" si="22"/>
        <v>4320</v>
      </c>
      <c r="L201" s="57">
        <v>0</v>
      </c>
      <c r="M201" s="57">
        <v>0</v>
      </c>
      <c r="N201" s="57">
        <f>L201</f>
        <v>0</v>
      </c>
      <c r="O201" s="57">
        <f>K201</f>
        <v>4320</v>
      </c>
      <c r="P201" s="57">
        <f t="shared" ref="P201:P221" si="23">F201</f>
        <v>4320</v>
      </c>
      <c r="Q201" s="57">
        <f t="shared" ref="Q201:R221" si="24">P201</f>
        <v>4320</v>
      </c>
      <c r="R201" s="57">
        <f t="shared" si="24"/>
        <v>4320</v>
      </c>
      <c r="S201" s="58">
        <f>SUM(G201:R201)</f>
        <v>38880</v>
      </c>
      <c r="T201" s="59"/>
      <c r="U201" s="59"/>
      <c r="V201" s="59"/>
      <c r="W201" s="59"/>
      <c r="X201" s="59"/>
      <c r="Y201" s="4"/>
      <c r="Z201" s="4"/>
      <c r="AA201" s="4"/>
      <c r="AB201" s="4"/>
      <c r="AC201" s="4"/>
    </row>
    <row r="202" spans="1:29" ht="16.5" thickBot="1">
      <c r="A202" s="60" t="s">
        <v>38</v>
      </c>
      <c r="B202" s="61"/>
      <c r="C202" s="61"/>
      <c r="D202" s="61"/>
      <c r="E202" s="62">
        <f>E203+E204</f>
        <v>0.47210000000000002</v>
      </c>
      <c r="F202" s="63">
        <f>E202*E195</f>
        <v>3399</v>
      </c>
      <c r="G202" s="64">
        <f t="shared" si="21"/>
        <v>3399</v>
      </c>
      <c r="H202" s="64">
        <f t="shared" si="22"/>
        <v>3399</v>
      </c>
      <c r="I202" s="64">
        <f t="shared" si="22"/>
        <v>3399</v>
      </c>
      <c r="J202" s="64">
        <f t="shared" si="22"/>
        <v>3399</v>
      </c>
      <c r="K202" s="64">
        <f t="shared" si="22"/>
        <v>3399</v>
      </c>
      <c r="L202" s="64">
        <v>0</v>
      </c>
      <c r="M202" s="64">
        <v>0</v>
      </c>
      <c r="N202" s="64">
        <f t="shared" ref="N202:N221" si="25">L202</f>
        <v>0</v>
      </c>
      <c r="O202" s="64">
        <f t="shared" ref="O202:O221" si="26">K202</f>
        <v>3399</v>
      </c>
      <c r="P202" s="64">
        <f t="shared" si="23"/>
        <v>3399</v>
      </c>
      <c r="Q202" s="64">
        <f t="shared" si="24"/>
        <v>3399</v>
      </c>
      <c r="R202" s="64">
        <f t="shared" si="24"/>
        <v>3399</v>
      </c>
      <c r="S202" s="58">
        <f>SUM(G202:R202)+1</f>
        <v>30592</v>
      </c>
      <c r="T202" s="59"/>
      <c r="U202" s="59"/>
      <c r="V202" s="59"/>
      <c r="W202" s="59"/>
      <c r="X202" s="59"/>
      <c r="Y202" s="4"/>
      <c r="Z202" s="4"/>
      <c r="AA202" s="4"/>
      <c r="AB202" s="4"/>
      <c r="AC202" s="4"/>
    </row>
    <row r="203" spans="1:29" ht="16.5" thickBot="1">
      <c r="A203" s="65" t="s">
        <v>39</v>
      </c>
      <c r="B203" s="12"/>
      <c r="C203" s="2"/>
      <c r="D203" s="2"/>
      <c r="E203" s="66">
        <v>0.35020000000000001</v>
      </c>
      <c r="F203" s="67">
        <f>E203*E195</f>
        <v>2521</v>
      </c>
      <c r="G203" s="57">
        <f t="shared" si="21"/>
        <v>2521</v>
      </c>
      <c r="H203" s="57">
        <f t="shared" si="22"/>
        <v>2521</v>
      </c>
      <c r="I203" s="57">
        <f t="shared" si="22"/>
        <v>2521</v>
      </c>
      <c r="J203" s="57">
        <f t="shared" si="22"/>
        <v>2521</v>
      </c>
      <c r="K203" s="57">
        <f t="shared" si="22"/>
        <v>2521</v>
      </c>
      <c r="L203" s="57">
        <v>0</v>
      </c>
      <c r="M203" s="57">
        <v>0</v>
      </c>
      <c r="N203" s="57">
        <f t="shared" si="25"/>
        <v>0</v>
      </c>
      <c r="O203" s="57">
        <f t="shared" si="26"/>
        <v>2521</v>
      </c>
      <c r="P203" s="57">
        <f t="shared" si="23"/>
        <v>2521</v>
      </c>
      <c r="Q203" s="57">
        <f t="shared" si="24"/>
        <v>2521</v>
      </c>
      <c r="R203" s="57">
        <f t="shared" si="24"/>
        <v>2521</v>
      </c>
      <c r="S203" s="58">
        <f>SUM(G203:R203)</f>
        <v>22689</v>
      </c>
      <c r="T203" s="59"/>
      <c r="U203" s="59"/>
      <c r="V203" s="59"/>
      <c r="W203" s="59"/>
      <c r="X203" s="59"/>
      <c r="Y203" s="4"/>
      <c r="Z203" s="4"/>
      <c r="AA203" s="4"/>
      <c r="AB203" s="4"/>
    </row>
    <row r="204" spans="1:29" s="110" customFormat="1" ht="16.5" thickBot="1">
      <c r="A204" s="68" t="s">
        <v>40</v>
      </c>
      <c r="B204" s="69"/>
      <c r="C204" s="69"/>
      <c r="D204" s="69"/>
      <c r="E204" s="70">
        <f>SUM(E205:E212)</f>
        <v>0.12189999999999999</v>
      </c>
      <c r="F204" s="71">
        <f>SUM(F205:F212)</f>
        <v>877</v>
      </c>
      <c r="G204" s="57">
        <f t="shared" si="21"/>
        <v>877</v>
      </c>
      <c r="H204" s="57">
        <f t="shared" si="22"/>
        <v>877</v>
      </c>
      <c r="I204" s="57">
        <f t="shared" si="22"/>
        <v>877</v>
      </c>
      <c r="J204" s="57">
        <f t="shared" si="22"/>
        <v>877</v>
      </c>
      <c r="K204" s="57">
        <f t="shared" si="22"/>
        <v>877</v>
      </c>
      <c r="L204" s="57">
        <v>0</v>
      </c>
      <c r="M204" s="57">
        <v>0</v>
      </c>
      <c r="N204" s="57">
        <f t="shared" si="25"/>
        <v>0</v>
      </c>
      <c r="O204" s="57">
        <f t="shared" si="26"/>
        <v>877</v>
      </c>
      <c r="P204" s="57">
        <f t="shared" si="23"/>
        <v>877</v>
      </c>
      <c r="Q204" s="57">
        <f t="shared" si="24"/>
        <v>877</v>
      </c>
      <c r="R204" s="57">
        <f t="shared" si="24"/>
        <v>877</v>
      </c>
      <c r="S204" s="58">
        <f>SUM(G204:R204)+1</f>
        <v>7894</v>
      </c>
      <c r="T204" s="59"/>
      <c r="U204" s="59"/>
      <c r="V204" s="59"/>
      <c r="W204" s="59"/>
      <c r="X204" s="59"/>
      <c r="Y204"/>
      <c r="Z204"/>
      <c r="AA204"/>
      <c r="AB204"/>
    </row>
    <row r="205" spans="1:29" ht="16.5" thickBot="1">
      <c r="A205" s="65" t="s">
        <v>41</v>
      </c>
      <c r="B205" s="37"/>
      <c r="C205" s="37"/>
      <c r="D205" s="37"/>
      <c r="E205" s="146">
        <v>3.5000000000000003E-2</v>
      </c>
      <c r="F205" s="67">
        <f>E205*E195</f>
        <v>252</v>
      </c>
      <c r="G205" s="57">
        <f t="shared" si="21"/>
        <v>252</v>
      </c>
      <c r="H205" s="57">
        <f t="shared" si="22"/>
        <v>252</v>
      </c>
      <c r="I205" s="57">
        <f t="shared" si="22"/>
        <v>252</v>
      </c>
      <c r="J205" s="57">
        <f t="shared" si="22"/>
        <v>252</v>
      </c>
      <c r="K205" s="57">
        <f t="shared" si="22"/>
        <v>252</v>
      </c>
      <c r="L205" s="57">
        <v>0</v>
      </c>
      <c r="M205" s="57">
        <v>0</v>
      </c>
      <c r="N205" s="57">
        <f t="shared" si="25"/>
        <v>0</v>
      </c>
      <c r="O205" s="57">
        <f t="shared" si="26"/>
        <v>252</v>
      </c>
      <c r="P205" s="57">
        <f t="shared" si="23"/>
        <v>252</v>
      </c>
      <c r="Q205" s="57">
        <f t="shared" si="24"/>
        <v>252</v>
      </c>
      <c r="R205" s="57">
        <f t="shared" si="24"/>
        <v>252</v>
      </c>
      <c r="S205" s="58">
        <f t="shared" ref="S205:S212" si="27">SUM(G205:R205)</f>
        <v>2268</v>
      </c>
      <c r="T205" s="59"/>
      <c r="U205" s="59"/>
      <c r="V205" s="59"/>
      <c r="W205" s="59"/>
      <c r="X205" s="59"/>
    </row>
    <row r="206" spans="1:29" ht="16.5" thickBot="1">
      <c r="A206" s="65" t="s">
        <v>90</v>
      </c>
      <c r="B206" s="37"/>
      <c r="C206" s="37"/>
      <c r="D206" s="37"/>
      <c r="E206" s="72">
        <v>0.03</v>
      </c>
      <c r="F206" s="67">
        <f>E206*E195</f>
        <v>216</v>
      </c>
      <c r="G206" s="57">
        <f t="shared" si="21"/>
        <v>216</v>
      </c>
      <c r="H206" s="57">
        <f t="shared" si="22"/>
        <v>216</v>
      </c>
      <c r="I206" s="57">
        <f t="shared" si="22"/>
        <v>216</v>
      </c>
      <c r="J206" s="57">
        <f t="shared" si="22"/>
        <v>216</v>
      </c>
      <c r="K206" s="57">
        <f t="shared" si="22"/>
        <v>216</v>
      </c>
      <c r="L206" s="57">
        <v>0</v>
      </c>
      <c r="M206" s="57">
        <v>0</v>
      </c>
      <c r="N206" s="57">
        <f t="shared" si="25"/>
        <v>0</v>
      </c>
      <c r="O206" s="57">
        <f t="shared" si="26"/>
        <v>216</v>
      </c>
      <c r="P206" s="57">
        <f t="shared" si="23"/>
        <v>216</v>
      </c>
      <c r="Q206" s="57">
        <f t="shared" si="24"/>
        <v>216</v>
      </c>
      <c r="R206" s="57">
        <f t="shared" si="24"/>
        <v>216</v>
      </c>
      <c r="S206" s="58">
        <f t="shared" si="27"/>
        <v>1944</v>
      </c>
      <c r="T206" s="59"/>
      <c r="U206" s="59"/>
      <c r="V206" s="59"/>
      <c r="W206" s="59"/>
      <c r="X206" s="59"/>
    </row>
    <row r="207" spans="1:29" ht="16.5" thickBot="1">
      <c r="A207" s="65" t="s">
        <v>42</v>
      </c>
      <c r="B207" s="2"/>
      <c r="C207" s="2"/>
      <c r="D207" s="2"/>
      <c r="E207" s="66">
        <v>1.43E-2</v>
      </c>
      <c r="F207" s="67">
        <f>E207*E195</f>
        <v>103</v>
      </c>
      <c r="G207" s="57">
        <f t="shared" si="21"/>
        <v>103</v>
      </c>
      <c r="H207" s="57">
        <f t="shared" si="22"/>
        <v>103</v>
      </c>
      <c r="I207" s="57">
        <f t="shared" si="22"/>
        <v>103</v>
      </c>
      <c r="J207" s="57">
        <f t="shared" si="22"/>
        <v>103</v>
      </c>
      <c r="K207" s="57">
        <f t="shared" si="22"/>
        <v>103</v>
      </c>
      <c r="L207" s="57">
        <v>0</v>
      </c>
      <c r="M207" s="57">
        <v>0</v>
      </c>
      <c r="N207" s="57">
        <f t="shared" si="25"/>
        <v>0</v>
      </c>
      <c r="O207" s="57">
        <f t="shared" si="26"/>
        <v>103</v>
      </c>
      <c r="P207" s="57">
        <f t="shared" si="23"/>
        <v>103</v>
      </c>
      <c r="Q207" s="57">
        <f t="shared" si="24"/>
        <v>103</v>
      </c>
      <c r="R207" s="57">
        <f t="shared" si="24"/>
        <v>103</v>
      </c>
      <c r="S207" s="58">
        <f t="shared" si="27"/>
        <v>927</v>
      </c>
      <c r="T207" s="59"/>
      <c r="U207" s="59"/>
      <c r="V207" s="59"/>
      <c r="W207" s="59"/>
      <c r="X207" s="59"/>
    </row>
    <row r="208" spans="1:29" ht="16.5" thickBot="1">
      <c r="A208" s="65" t="s">
        <v>95</v>
      </c>
      <c r="B208" s="2"/>
      <c r="C208" s="2"/>
      <c r="D208" s="2"/>
      <c r="E208" s="66">
        <v>1.43E-2</v>
      </c>
      <c r="F208" s="67">
        <f>E208*E195</f>
        <v>103</v>
      </c>
      <c r="G208" s="57">
        <f>F208</f>
        <v>103</v>
      </c>
      <c r="H208" s="57">
        <f t="shared" si="22"/>
        <v>103</v>
      </c>
      <c r="I208" s="57">
        <f t="shared" si="22"/>
        <v>103</v>
      </c>
      <c r="J208" s="57">
        <f t="shared" si="22"/>
        <v>103</v>
      </c>
      <c r="K208" s="57">
        <f t="shared" si="22"/>
        <v>103</v>
      </c>
      <c r="L208" s="57">
        <v>0</v>
      </c>
      <c r="M208" s="57">
        <v>0</v>
      </c>
      <c r="N208" s="57">
        <f>L208</f>
        <v>0</v>
      </c>
      <c r="O208" s="57">
        <f>K208</f>
        <v>103</v>
      </c>
      <c r="P208" s="57">
        <f>F208</f>
        <v>103</v>
      </c>
      <c r="Q208" s="57">
        <f>P208</f>
        <v>103</v>
      </c>
      <c r="R208" s="57">
        <f>Q208</f>
        <v>103</v>
      </c>
      <c r="S208" s="58">
        <f t="shared" si="27"/>
        <v>927</v>
      </c>
      <c r="T208" s="59"/>
      <c r="U208" s="59"/>
      <c r="V208" s="59"/>
      <c r="W208" s="59"/>
      <c r="X208" s="59"/>
    </row>
    <row r="209" spans="1:24" ht="16.5" thickBot="1">
      <c r="A209" s="65" t="s">
        <v>96</v>
      </c>
      <c r="B209" s="2"/>
      <c r="C209" s="2"/>
      <c r="D209" s="2"/>
      <c r="E209" s="66">
        <v>1.43E-2</v>
      </c>
      <c r="F209" s="67">
        <f>E209*E195</f>
        <v>103</v>
      </c>
      <c r="G209" s="57">
        <f t="shared" si="21"/>
        <v>103</v>
      </c>
      <c r="H209" s="57">
        <f t="shared" si="22"/>
        <v>103</v>
      </c>
      <c r="I209" s="57">
        <f t="shared" si="22"/>
        <v>103</v>
      </c>
      <c r="J209" s="57">
        <f t="shared" si="22"/>
        <v>103</v>
      </c>
      <c r="K209" s="57">
        <f t="shared" si="22"/>
        <v>103</v>
      </c>
      <c r="L209" s="57">
        <v>0</v>
      </c>
      <c r="M209" s="57">
        <v>0</v>
      </c>
      <c r="N209" s="57">
        <f t="shared" si="25"/>
        <v>0</v>
      </c>
      <c r="O209" s="57">
        <f t="shared" si="26"/>
        <v>103</v>
      </c>
      <c r="P209" s="57">
        <f t="shared" si="23"/>
        <v>103</v>
      </c>
      <c r="Q209" s="57">
        <f t="shared" si="24"/>
        <v>103</v>
      </c>
      <c r="R209" s="57">
        <f t="shared" si="24"/>
        <v>103</v>
      </c>
      <c r="S209" s="58">
        <f t="shared" si="27"/>
        <v>927</v>
      </c>
      <c r="T209" s="59"/>
      <c r="U209" s="59"/>
      <c r="V209" s="59"/>
      <c r="W209" s="59"/>
      <c r="X209" s="59"/>
    </row>
    <row r="210" spans="1:24" ht="16.5" thickBot="1">
      <c r="A210" s="65" t="s">
        <v>43</v>
      </c>
      <c r="B210" s="2"/>
      <c r="C210" s="2"/>
      <c r="D210" s="2"/>
      <c r="E210" s="66">
        <v>2E-3</v>
      </c>
      <c r="F210" s="67">
        <f>E210*E195</f>
        <v>14</v>
      </c>
      <c r="G210" s="57">
        <f t="shared" si="21"/>
        <v>14</v>
      </c>
      <c r="H210" s="57">
        <f t="shared" ref="H210:K211" si="28">G210</f>
        <v>14</v>
      </c>
      <c r="I210" s="57">
        <f t="shared" si="28"/>
        <v>14</v>
      </c>
      <c r="J210" s="57">
        <f t="shared" si="28"/>
        <v>14</v>
      </c>
      <c r="K210" s="57">
        <f t="shared" si="28"/>
        <v>14</v>
      </c>
      <c r="L210" s="57">
        <v>0</v>
      </c>
      <c r="M210" s="57">
        <v>0</v>
      </c>
      <c r="N210" s="57">
        <f t="shared" si="25"/>
        <v>0</v>
      </c>
      <c r="O210" s="57">
        <f t="shared" si="26"/>
        <v>14</v>
      </c>
      <c r="P210" s="57">
        <f t="shared" si="23"/>
        <v>14</v>
      </c>
      <c r="Q210" s="57">
        <f t="shared" si="24"/>
        <v>14</v>
      </c>
      <c r="R210" s="57">
        <f t="shared" si="24"/>
        <v>14</v>
      </c>
      <c r="S210" s="58">
        <f t="shared" si="27"/>
        <v>126</v>
      </c>
      <c r="T210" s="59"/>
      <c r="U210" s="59"/>
      <c r="V210" s="59"/>
      <c r="W210" s="59"/>
      <c r="X210" s="59"/>
    </row>
    <row r="211" spans="1:24" ht="16.5" thickBot="1">
      <c r="A211" s="65" t="s">
        <v>44</v>
      </c>
      <c r="B211" s="2"/>
      <c r="C211" s="2"/>
      <c r="D211" s="2"/>
      <c r="E211" s="66">
        <v>2E-3</v>
      </c>
      <c r="F211" s="89">
        <f>E195*E211</f>
        <v>14</v>
      </c>
      <c r="G211" s="57">
        <f t="shared" si="21"/>
        <v>14</v>
      </c>
      <c r="H211" s="57">
        <f t="shared" si="28"/>
        <v>14</v>
      </c>
      <c r="I211" s="57">
        <f t="shared" si="28"/>
        <v>14</v>
      </c>
      <c r="J211" s="57">
        <f t="shared" si="28"/>
        <v>14</v>
      </c>
      <c r="K211" s="57">
        <f t="shared" si="28"/>
        <v>14</v>
      </c>
      <c r="L211" s="57">
        <v>0</v>
      </c>
      <c r="M211" s="57">
        <v>0</v>
      </c>
      <c r="N211" s="57">
        <v>0</v>
      </c>
      <c r="O211" s="57">
        <f t="shared" si="26"/>
        <v>14</v>
      </c>
      <c r="P211" s="57">
        <f>F211</f>
        <v>14</v>
      </c>
      <c r="Q211" s="57">
        <f>P211</f>
        <v>14</v>
      </c>
      <c r="R211" s="57">
        <f>Q211</f>
        <v>14</v>
      </c>
      <c r="S211" s="58">
        <f t="shared" si="27"/>
        <v>126</v>
      </c>
      <c r="T211" s="59"/>
      <c r="U211" s="59"/>
      <c r="V211" s="59"/>
      <c r="W211" s="59"/>
      <c r="X211" s="59"/>
    </row>
    <row r="212" spans="1:24" ht="16.5" thickBot="1">
      <c r="A212" s="65" t="s">
        <v>45</v>
      </c>
      <c r="B212" s="2"/>
      <c r="C212" s="2"/>
      <c r="D212" s="2"/>
      <c r="E212" s="73">
        <v>0.01</v>
      </c>
      <c r="F212" s="74">
        <f>E212*E195</f>
        <v>72</v>
      </c>
      <c r="G212" s="57">
        <f t="shared" si="21"/>
        <v>72</v>
      </c>
      <c r="H212" s="57">
        <f t="shared" ref="H212:K221" si="29">G212</f>
        <v>72</v>
      </c>
      <c r="I212" s="57">
        <f t="shared" si="29"/>
        <v>72</v>
      </c>
      <c r="J212" s="57">
        <f t="shared" si="29"/>
        <v>72</v>
      </c>
      <c r="K212" s="57">
        <f t="shared" si="29"/>
        <v>72</v>
      </c>
      <c r="L212" s="57">
        <v>0</v>
      </c>
      <c r="M212" s="57">
        <v>0</v>
      </c>
      <c r="N212" s="57">
        <f t="shared" si="25"/>
        <v>0</v>
      </c>
      <c r="O212" s="57">
        <f t="shared" si="26"/>
        <v>72</v>
      </c>
      <c r="P212" s="57">
        <f t="shared" si="23"/>
        <v>72</v>
      </c>
      <c r="Q212" s="57">
        <f t="shared" si="24"/>
        <v>72</v>
      </c>
      <c r="R212" s="57">
        <f t="shared" si="24"/>
        <v>72</v>
      </c>
      <c r="S212" s="58">
        <f t="shared" si="27"/>
        <v>648</v>
      </c>
      <c r="T212" s="59"/>
      <c r="U212" s="59"/>
      <c r="V212" s="59"/>
      <c r="W212" s="59"/>
      <c r="X212" s="59"/>
    </row>
    <row r="213" spans="1:24" ht="16.5" thickBot="1">
      <c r="A213" s="60" t="s">
        <v>46</v>
      </c>
      <c r="B213" s="75"/>
      <c r="C213" s="75"/>
      <c r="D213" s="76"/>
      <c r="E213" s="77">
        <f>E214+E215</f>
        <v>0.12790000000000001</v>
      </c>
      <c r="F213" s="78">
        <f>E213*E195</f>
        <v>921</v>
      </c>
      <c r="G213" s="64">
        <f t="shared" si="21"/>
        <v>921</v>
      </c>
      <c r="H213" s="64">
        <f t="shared" si="29"/>
        <v>921</v>
      </c>
      <c r="I213" s="64">
        <f t="shared" si="29"/>
        <v>921</v>
      </c>
      <c r="J213" s="64">
        <f t="shared" si="29"/>
        <v>921</v>
      </c>
      <c r="K213" s="64">
        <f t="shared" si="29"/>
        <v>921</v>
      </c>
      <c r="L213" s="64">
        <v>0</v>
      </c>
      <c r="M213" s="64">
        <v>0</v>
      </c>
      <c r="N213" s="64">
        <f t="shared" si="25"/>
        <v>0</v>
      </c>
      <c r="O213" s="64">
        <f t="shared" si="26"/>
        <v>921</v>
      </c>
      <c r="P213" s="64">
        <f t="shared" si="23"/>
        <v>921</v>
      </c>
      <c r="Q213" s="64">
        <f t="shared" si="24"/>
        <v>921</v>
      </c>
      <c r="R213" s="64">
        <f t="shared" si="24"/>
        <v>921</v>
      </c>
      <c r="S213" s="58">
        <f>SUM(G213:R213)-3+2</f>
        <v>8288</v>
      </c>
      <c r="T213" s="59"/>
      <c r="U213" s="59"/>
      <c r="V213" s="59"/>
      <c r="W213" s="59"/>
      <c r="X213" s="59"/>
    </row>
    <row r="214" spans="1:24" ht="16.5" thickBot="1">
      <c r="A214" s="79" t="s">
        <v>39</v>
      </c>
      <c r="B214" s="80"/>
      <c r="C214" s="80"/>
      <c r="D214" s="81"/>
      <c r="E214" s="82">
        <v>9.4899999999999998E-2</v>
      </c>
      <c r="F214" s="74">
        <f>E214*E195</f>
        <v>683</v>
      </c>
      <c r="G214" s="57">
        <f t="shared" si="21"/>
        <v>683</v>
      </c>
      <c r="H214" s="57">
        <f t="shared" si="29"/>
        <v>683</v>
      </c>
      <c r="I214" s="57">
        <f t="shared" si="29"/>
        <v>683</v>
      </c>
      <c r="J214" s="57">
        <f t="shared" si="29"/>
        <v>683</v>
      </c>
      <c r="K214" s="57">
        <f t="shared" si="29"/>
        <v>683</v>
      </c>
      <c r="L214" s="57">
        <v>0</v>
      </c>
      <c r="M214" s="57">
        <v>0</v>
      </c>
      <c r="N214" s="57">
        <f t="shared" si="25"/>
        <v>0</v>
      </c>
      <c r="O214" s="57">
        <f t="shared" si="26"/>
        <v>683</v>
      </c>
      <c r="P214" s="57">
        <f t="shared" si="23"/>
        <v>683</v>
      </c>
      <c r="Q214" s="57">
        <f t="shared" si="24"/>
        <v>683</v>
      </c>
      <c r="R214" s="57">
        <f t="shared" si="24"/>
        <v>683</v>
      </c>
      <c r="S214" s="58">
        <f>SUM(G214:R214)-1</f>
        <v>6146</v>
      </c>
      <c r="T214" s="59"/>
      <c r="U214" s="59"/>
      <c r="V214" s="59"/>
      <c r="W214" s="59"/>
      <c r="X214" s="59"/>
    </row>
    <row r="215" spans="1:24" ht="16.5" thickBot="1">
      <c r="A215" s="79" t="s">
        <v>40</v>
      </c>
      <c r="B215" s="80"/>
      <c r="C215" s="80"/>
      <c r="D215" s="81"/>
      <c r="E215" s="82">
        <v>3.3000000000000002E-2</v>
      </c>
      <c r="F215" s="74">
        <f>E215*E195</f>
        <v>238</v>
      </c>
      <c r="G215" s="57">
        <f t="shared" si="21"/>
        <v>238</v>
      </c>
      <c r="H215" s="57">
        <f t="shared" si="29"/>
        <v>238</v>
      </c>
      <c r="I215" s="57">
        <f t="shared" si="29"/>
        <v>238</v>
      </c>
      <c r="J215" s="57">
        <f t="shared" si="29"/>
        <v>238</v>
      </c>
      <c r="K215" s="57">
        <f t="shared" si="29"/>
        <v>238</v>
      </c>
      <c r="L215" s="57">
        <v>0</v>
      </c>
      <c r="M215" s="57">
        <v>0</v>
      </c>
      <c r="N215" s="57">
        <f t="shared" si="25"/>
        <v>0</v>
      </c>
      <c r="O215" s="57">
        <f t="shared" si="26"/>
        <v>238</v>
      </c>
      <c r="P215" s="57">
        <f t="shared" si="23"/>
        <v>238</v>
      </c>
      <c r="Q215" s="57">
        <f t="shared" si="24"/>
        <v>238</v>
      </c>
      <c r="R215" s="57">
        <f t="shared" si="24"/>
        <v>238</v>
      </c>
      <c r="S215" s="58">
        <f>SUM(G215:R215)</f>
        <v>2142</v>
      </c>
      <c r="T215" s="59"/>
      <c r="U215" s="59"/>
      <c r="V215" s="59"/>
      <c r="W215" s="59"/>
      <c r="X215" s="59"/>
    </row>
    <row r="216" spans="1:24" ht="16.5" thickBot="1">
      <c r="A216" s="60" t="s">
        <v>47</v>
      </c>
      <c r="B216" s="75"/>
      <c r="C216" s="75"/>
      <c r="D216" s="76"/>
      <c r="E216" s="77">
        <v>1.2999999999999999E-3</v>
      </c>
      <c r="F216" s="78">
        <f>E216*E195</f>
        <v>9</v>
      </c>
      <c r="G216" s="64">
        <f t="shared" si="21"/>
        <v>9</v>
      </c>
      <c r="H216" s="64">
        <f t="shared" si="29"/>
        <v>9</v>
      </c>
      <c r="I216" s="64">
        <f t="shared" si="29"/>
        <v>9</v>
      </c>
      <c r="J216" s="64">
        <f t="shared" si="29"/>
        <v>9</v>
      </c>
      <c r="K216" s="64">
        <f t="shared" si="29"/>
        <v>9</v>
      </c>
      <c r="L216" s="64">
        <v>0</v>
      </c>
      <c r="M216" s="64">
        <v>0</v>
      </c>
      <c r="N216" s="64">
        <f t="shared" si="25"/>
        <v>0</v>
      </c>
      <c r="O216" s="64">
        <f t="shared" si="26"/>
        <v>9</v>
      </c>
      <c r="P216" s="64">
        <f t="shared" si="23"/>
        <v>9</v>
      </c>
      <c r="Q216" s="64">
        <f t="shared" si="24"/>
        <v>9</v>
      </c>
      <c r="R216" s="64">
        <f t="shared" si="24"/>
        <v>9</v>
      </c>
      <c r="S216" s="58">
        <f>SUM(G216:R216)-1</f>
        <v>80</v>
      </c>
      <c r="T216" s="59"/>
      <c r="U216" s="59"/>
      <c r="V216" s="59"/>
      <c r="W216" s="59"/>
      <c r="X216" s="59"/>
    </row>
    <row r="217" spans="1:24" ht="16.5" thickBot="1">
      <c r="A217" s="60" t="s">
        <v>48</v>
      </c>
      <c r="B217" s="60"/>
      <c r="C217" s="61"/>
      <c r="D217" s="83"/>
      <c r="E217" s="84">
        <f>E218+E219+E220</f>
        <v>6.2700000000000006E-2</v>
      </c>
      <c r="F217" s="85">
        <f>E217*E195</f>
        <v>451</v>
      </c>
      <c r="G217" s="64">
        <f t="shared" si="21"/>
        <v>451</v>
      </c>
      <c r="H217" s="64">
        <f t="shared" si="29"/>
        <v>451</v>
      </c>
      <c r="I217" s="64">
        <f t="shared" si="29"/>
        <v>451</v>
      </c>
      <c r="J217" s="64">
        <f t="shared" si="29"/>
        <v>451</v>
      </c>
      <c r="K217" s="64">
        <f t="shared" si="29"/>
        <v>451</v>
      </c>
      <c r="L217" s="64">
        <v>0</v>
      </c>
      <c r="M217" s="64">
        <v>0</v>
      </c>
      <c r="N217" s="64">
        <f t="shared" si="25"/>
        <v>0</v>
      </c>
      <c r="O217" s="64">
        <f t="shared" si="26"/>
        <v>451</v>
      </c>
      <c r="P217" s="64">
        <f t="shared" si="23"/>
        <v>451</v>
      </c>
      <c r="Q217" s="64">
        <f t="shared" si="24"/>
        <v>451</v>
      </c>
      <c r="R217" s="64">
        <f t="shared" si="24"/>
        <v>451</v>
      </c>
      <c r="S217" s="58">
        <f>SUM(G217:R217)+4</f>
        <v>4063</v>
      </c>
      <c r="T217" s="59"/>
      <c r="U217" s="59"/>
      <c r="V217" s="59"/>
      <c r="W217" s="59"/>
      <c r="X217" s="59"/>
    </row>
    <row r="218" spans="1:24" ht="16.5" thickBot="1">
      <c r="A218" s="65" t="s">
        <v>49</v>
      </c>
      <c r="B218" s="2"/>
      <c r="C218" s="2"/>
      <c r="D218" s="2"/>
      <c r="E218" s="86">
        <v>1.8800000000000001E-2</v>
      </c>
      <c r="F218" s="87">
        <f>E218*E195</f>
        <v>135</v>
      </c>
      <c r="G218" s="57">
        <f t="shared" si="21"/>
        <v>135</v>
      </c>
      <c r="H218" s="57">
        <f t="shared" si="29"/>
        <v>135</v>
      </c>
      <c r="I218" s="57">
        <f t="shared" si="29"/>
        <v>135</v>
      </c>
      <c r="J218" s="57">
        <f t="shared" si="29"/>
        <v>135</v>
      </c>
      <c r="K218" s="57">
        <f t="shared" si="29"/>
        <v>135</v>
      </c>
      <c r="L218" s="57">
        <v>0</v>
      </c>
      <c r="M218" s="57">
        <v>0</v>
      </c>
      <c r="N218" s="57">
        <f t="shared" si="25"/>
        <v>0</v>
      </c>
      <c r="O218" s="57">
        <f t="shared" si="26"/>
        <v>135</v>
      </c>
      <c r="P218" s="57">
        <f t="shared" si="23"/>
        <v>135</v>
      </c>
      <c r="Q218" s="57">
        <f t="shared" si="24"/>
        <v>135</v>
      </c>
      <c r="R218" s="57">
        <f t="shared" si="24"/>
        <v>135</v>
      </c>
      <c r="S218" s="58">
        <f>SUM(G218:R218)+2</f>
        <v>1217</v>
      </c>
      <c r="T218" s="59"/>
      <c r="U218" s="42"/>
      <c r="V218" s="42"/>
      <c r="W218" s="42"/>
      <c r="X218" s="59"/>
    </row>
    <row r="219" spans="1:24" ht="16.5" thickBot="1">
      <c r="A219" s="65" t="s">
        <v>50</v>
      </c>
      <c r="E219" s="88">
        <v>3.6900000000000002E-2</v>
      </c>
      <c r="F219" s="89">
        <f>E219*E195</f>
        <v>266</v>
      </c>
      <c r="G219" s="57">
        <f t="shared" si="21"/>
        <v>266</v>
      </c>
      <c r="H219" s="57">
        <f t="shared" si="29"/>
        <v>266</v>
      </c>
      <c r="I219" s="57">
        <f t="shared" si="29"/>
        <v>266</v>
      </c>
      <c r="J219" s="57">
        <f t="shared" si="29"/>
        <v>266</v>
      </c>
      <c r="K219" s="57">
        <f t="shared" si="29"/>
        <v>266</v>
      </c>
      <c r="L219" s="57">
        <v>0</v>
      </c>
      <c r="M219" s="57">
        <v>0</v>
      </c>
      <c r="N219" s="57">
        <f t="shared" si="25"/>
        <v>0</v>
      </c>
      <c r="O219" s="57">
        <f t="shared" si="26"/>
        <v>266</v>
      </c>
      <c r="P219" s="57">
        <f t="shared" si="23"/>
        <v>266</v>
      </c>
      <c r="Q219" s="57">
        <f t="shared" si="24"/>
        <v>266</v>
      </c>
      <c r="R219" s="57">
        <f t="shared" si="24"/>
        <v>266</v>
      </c>
      <c r="S219" s="58">
        <f>SUM(G219:R219)</f>
        <v>2394</v>
      </c>
      <c r="T219" s="59"/>
      <c r="U219" s="42"/>
      <c r="V219" s="42"/>
      <c r="W219" s="42"/>
      <c r="X219" s="59"/>
    </row>
    <row r="220" spans="1:24" ht="16.5" thickBot="1">
      <c r="A220" s="65" t="s">
        <v>51</v>
      </c>
      <c r="E220" s="145">
        <v>7.0000000000000001E-3</v>
      </c>
      <c r="F220" s="58">
        <f>E220*E195</f>
        <v>50</v>
      </c>
      <c r="G220" s="57">
        <f t="shared" si="21"/>
        <v>50</v>
      </c>
      <c r="H220" s="57">
        <f t="shared" si="29"/>
        <v>50</v>
      </c>
      <c r="I220" s="57">
        <f t="shared" si="29"/>
        <v>50</v>
      </c>
      <c r="J220" s="57">
        <f t="shared" si="29"/>
        <v>50</v>
      </c>
      <c r="K220" s="57">
        <f t="shared" si="29"/>
        <v>50</v>
      </c>
      <c r="L220" s="57">
        <v>0</v>
      </c>
      <c r="M220" s="57">
        <v>0</v>
      </c>
      <c r="N220" s="57">
        <f t="shared" si="25"/>
        <v>0</v>
      </c>
      <c r="O220" s="57">
        <f t="shared" si="26"/>
        <v>50</v>
      </c>
      <c r="P220" s="57">
        <f t="shared" si="23"/>
        <v>50</v>
      </c>
      <c r="Q220" s="57">
        <f t="shared" si="24"/>
        <v>50</v>
      </c>
      <c r="R220" s="57">
        <f t="shared" si="24"/>
        <v>50</v>
      </c>
      <c r="S220" s="58">
        <f>SUM(G220:R220)+2</f>
        <v>452</v>
      </c>
      <c r="T220" s="59"/>
      <c r="U220" s="42"/>
      <c r="V220" s="42"/>
      <c r="W220" s="42"/>
      <c r="X220" s="59"/>
    </row>
    <row r="221" spans="1:24" ht="16.5" thickBot="1">
      <c r="A221" s="163" t="s">
        <v>52</v>
      </c>
      <c r="B221" s="164"/>
      <c r="C221" s="164"/>
      <c r="D221" s="165"/>
      <c r="E221" s="77">
        <f>100%-E201-E216-E217</f>
        <v>0.33600000000000002</v>
      </c>
      <c r="F221" s="78">
        <f>E221*E195</f>
        <v>2419</v>
      </c>
      <c r="G221" s="64">
        <f t="shared" si="21"/>
        <v>2419</v>
      </c>
      <c r="H221" s="64">
        <f t="shared" si="29"/>
        <v>2419</v>
      </c>
      <c r="I221" s="64">
        <f t="shared" si="29"/>
        <v>2419</v>
      </c>
      <c r="J221" s="64">
        <f t="shared" si="29"/>
        <v>2419</v>
      </c>
      <c r="K221" s="64">
        <f t="shared" si="29"/>
        <v>2419</v>
      </c>
      <c r="L221" s="64">
        <v>0</v>
      </c>
      <c r="M221" s="64">
        <v>0</v>
      </c>
      <c r="N221" s="64">
        <f t="shared" si="25"/>
        <v>0</v>
      </c>
      <c r="O221" s="64">
        <f t="shared" si="26"/>
        <v>2419</v>
      </c>
      <c r="P221" s="64">
        <f t="shared" si="23"/>
        <v>2419</v>
      </c>
      <c r="Q221" s="64">
        <f t="shared" si="24"/>
        <v>2419</v>
      </c>
      <c r="R221" s="64">
        <f t="shared" si="24"/>
        <v>2419</v>
      </c>
      <c r="S221" s="58">
        <f>SUM(G221:R221)-3</f>
        <v>21768</v>
      </c>
      <c r="T221" s="59"/>
      <c r="U221" s="59"/>
      <c r="V221" s="59"/>
      <c r="W221" s="59"/>
      <c r="X221" s="59"/>
    </row>
    <row r="222" spans="1:24" ht="16.5" thickBot="1">
      <c r="A222" s="180" t="s">
        <v>53</v>
      </c>
      <c r="B222" s="181"/>
      <c r="C222" s="181"/>
      <c r="D222" s="182"/>
      <c r="E222" s="91">
        <f>E201+E216+E217+E221</f>
        <v>1</v>
      </c>
      <c r="F222" s="92">
        <f>E195*E222</f>
        <v>7200</v>
      </c>
      <c r="G222" s="93">
        <f t="shared" ref="G222:S222" si="30">G201+G217+G221+G216</f>
        <v>7199</v>
      </c>
      <c r="H222" s="93">
        <f t="shared" si="30"/>
        <v>7199</v>
      </c>
      <c r="I222" s="93">
        <f t="shared" si="30"/>
        <v>7199</v>
      </c>
      <c r="J222" s="93">
        <f t="shared" si="30"/>
        <v>7199</v>
      </c>
      <c r="K222" s="93">
        <f t="shared" si="30"/>
        <v>7199</v>
      </c>
      <c r="L222" s="93">
        <f t="shared" si="30"/>
        <v>0</v>
      </c>
      <c r="M222" s="93">
        <f t="shared" si="30"/>
        <v>0</v>
      </c>
      <c r="N222" s="93">
        <f t="shared" si="30"/>
        <v>0</v>
      </c>
      <c r="O222" s="93">
        <f t="shared" si="30"/>
        <v>7199</v>
      </c>
      <c r="P222" s="93">
        <f t="shared" si="30"/>
        <v>7199</v>
      </c>
      <c r="Q222" s="93">
        <f t="shared" si="30"/>
        <v>7199</v>
      </c>
      <c r="R222" s="93">
        <f t="shared" si="30"/>
        <v>7199</v>
      </c>
      <c r="S222" s="93">
        <f t="shared" si="30"/>
        <v>64791</v>
      </c>
    </row>
    <row r="225" spans="1:29" ht="20.25">
      <c r="A225" s="94" t="s">
        <v>54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T225" s="95"/>
      <c r="AC225" s="4"/>
    </row>
    <row r="226" spans="1:29" ht="20.25">
      <c r="A226" s="94" t="s">
        <v>93</v>
      </c>
      <c r="C226" s="95"/>
      <c r="D226" s="95"/>
      <c r="E226" s="95"/>
      <c r="F226" s="95"/>
      <c r="G226" s="95"/>
      <c r="H226" s="94" t="s">
        <v>94</v>
      </c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AC226" s="4"/>
    </row>
    <row r="227" spans="1:29" ht="15.75">
      <c r="A227" s="37"/>
      <c r="B227" s="37"/>
      <c r="C227" s="111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112"/>
      <c r="T227" s="43"/>
      <c r="U227" s="37"/>
      <c r="V227" s="37"/>
      <c r="W227" s="37"/>
      <c r="X227" s="37"/>
      <c r="Y227" s="37"/>
      <c r="Z227" s="43"/>
      <c r="AA227" s="43"/>
      <c r="AB227" s="37"/>
      <c r="AC227" s="4"/>
    </row>
    <row r="228" spans="1:29" ht="15.75">
      <c r="A228" s="2"/>
      <c r="B228" s="2"/>
      <c r="C228" s="3"/>
      <c r="D228" s="2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 t="s">
        <v>0</v>
      </c>
      <c r="R228" s="5"/>
      <c r="S228" s="4"/>
      <c r="T228" s="4"/>
      <c r="U228" s="5"/>
      <c r="V228" s="5"/>
      <c r="W228" s="5"/>
      <c r="X228" s="5"/>
      <c r="Y228" s="5"/>
      <c r="Z228" s="4"/>
      <c r="AA228" s="5"/>
      <c r="AB228" s="5"/>
      <c r="AC228" s="4"/>
    </row>
    <row r="229" spans="1:29" ht="15.75">
      <c r="A229" s="2"/>
      <c r="B229" s="2"/>
      <c r="C229" s="3"/>
      <c r="D229" s="2"/>
      <c r="E229" s="2"/>
      <c r="F229" s="2"/>
      <c r="G229" s="2"/>
      <c r="J229" s="2"/>
      <c r="K229" s="2"/>
      <c r="L229" s="2"/>
      <c r="M229" s="2"/>
      <c r="N229" s="2"/>
      <c r="O229" s="2"/>
      <c r="P229" s="2"/>
      <c r="Q229" s="5" t="s">
        <v>1</v>
      </c>
      <c r="R229" s="2"/>
      <c r="S229" s="4"/>
      <c r="T229" s="4"/>
      <c r="U229" s="2"/>
      <c r="V229" s="2"/>
      <c r="W229" s="2"/>
      <c r="X229" s="2"/>
      <c r="Y229" s="2"/>
      <c r="Z229" s="4"/>
      <c r="AA229" s="2"/>
      <c r="AB229" s="2"/>
      <c r="AC229" s="4"/>
    </row>
    <row r="230" spans="1:29" ht="15.75">
      <c r="A230" s="2"/>
      <c r="B230" s="2"/>
      <c r="C230" s="3"/>
      <c r="D230" s="2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 t="s">
        <v>2</v>
      </c>
      <c r="R230" s="5"/>
      <c r="S230" s="4"/>
      <c r="T230" s="4"/>
      <c r="U230" s="5"/>
      <c r="V230" s="5"/>
      <c r="W230" s="5"/>
      <c r="X230" s="5"/>
      <c r="Y230" s="5"/>
      <c r="Z230" s="4"/>
      <c r="AA230" s="5"/>
      <c r="AB230" s="5"/>
      <c r="AC230" s="4"/>
    </row>
    <row r="231" spans="1:29" ht="15.75">
      <c r="A231" s="2"/>
      <c r="B231" s="2"/>
      <c r="C231" s="3"/>
      <c r="D231" s="2"/>
      <c r="E231" s="2"/>
      <c r="F231" s="2"/>
      <c r="G231" s="2"/>
      <c r="J231" s="2"/>
      <c r="K231" s="2"/>
      <c r="L231" s="2"/>
      <c r="M231" s="2"/>
      <c r="N231" s="2"/>
      <c r="O231" s="2"/>
      <c r="P231" s="2"/>
      <c r="Q231" s="5" t="s">
        <v>3</v>
      </c>
      <c r="R231" s="2"/>
      <c r="S231" s="4"/>
      <c r="T231" s="4"/>
      <c r="U231" s="2"/>
      <c r="V231" s="2"/>
      <c r="W231" s="2"/>
      <c r="X231" s="2"/>
      <c r="Y231" s="2"/>
      <c r="Z231" s="4"/>
      <c r="AA231" s="2"/>
      <c r="AB231" s="2"/>
      <c r="AC231" s="4"/>
    </row>
    <row r="232" spans="1:29" ht="15.75">
      <c r="A232" s="2"/>
      <c r="B232" s="2"/>
      <c r="C232" s="2"/>
      <c r="D232" s="2"/>
      <c r="E232" s="2"/>
      <c r="F232" s="5"/>
      <c r="G232" s="5"/>
      <c r="J232" s="5"/>
      <c r="K232" s="5"/>
      <c r="L232" s="5"/>
      <c r="M232" s="5"/>
      <c r="N232" s="5"/>
      <c r="O232" s="5"/>
      <c r="P232" s="5"/>
      <c r="Q232" s="5" t="s">
        <v>97</v>
      </c>
      <c r="R232" s="5"/>
      <c r="S232" s="4"/>
      <c r="T232" s="4"/>
      <c r="U232" s="5"/>
      <c r="V232" s="5"/>
      <c r="W232" s="5"/>
      <c r="X232" s="5"/>
      <c r="Y232" s="5"/>
      <c r="Z232" s="4"/>
      <c r="AA232" s="4"/>
      <c r="AB232" s="5"/>
      <c r="AC232" s="4"/>
    </row>
    <row r="233" spans="1:29" ht="15.75">
      <c r="A233" s="37"/>
      <c r="B233" s="37"/>
      <c r="C233" s="111"/>
      <c r="D233" s="37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37"/>
      <c r="T233" s="43"/>
      <c r="U233" s="112"/>
      <c r="V233" s="112"/>
      <c r="W233" s="112"/>
      <c r="X233" s="112"/>
      <c r="Y233" s="112"/>
      <c r="Z233" s="43"/>
      <c r="AA233" s="43"/>
      <c r="AB233" s="112"/>
    </row>
    <row r="234" spans="1:29" ht="15.75">
      <c r="A234" s="37"/>
      <c r="B234" s="37"/>
      <c r="C234" s="111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112"/>
      <c r="T234" s="43"/>
      <c r="U234" s="37"/>
      <c r="V234" s="37"/>
      <c r="W234" s="37"/>
      <c r="X234" s="37"/>
      <c r="Y234" s="37"/>
      <c r="Z234" s="43"/>
      <c r="AA234" s="43"/>
      <c r="AB234" s="37"/>
    </row>
    <row r="235" spans="1:29" ht="15.75">
      <c r="A235" s="158" t="s">
        <v>4</v>
      </c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4"/>
    </row>
    <row r="236" spans="1:29" ht="15.75">
      <c r="A236" s="2"/>
      <c r="B236" s="2"/>
      <c r="C236" s="6" t="s">
        <v>5</v>
      </c>
      <c r="D236" s="6"/>
      <c r="E236" s="6"/>
      <c r="F236" s="6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2"/>
      <c r="AC236" s="4"/>
    </row>
    <row r="237" spans="1:29" ht="15.75">
      <c r="A237" s="2"/>
      <c r="B237" s="2"/>
      <c r="C237" s="158" t="s">
        <v>6</v>
      </c>
      <c r="D237" s="158"/>
      <c r="E237" s="158"/>
      <c r="F237" s="158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2"/>
      <c r="AC237" s="4"/>
    </row>
    <row r="238" spans="1:29" ht="15.75">
      <c r="A238" s="2"/>
      <c r="B238" s="2"/>
      <c r="C238" s="2"/>
      <c r="D238" s="158" t="s">
        <v>7</v>
      </c>
      <c r="E238" s="158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2"/>
      <c r="AC238" s="4"/>
    </row>
    <row r="239" spans="1:29" ht="15.75">
      <c r="A239" s="2"/>
      <c r="B239" s="2"/>
      <c r="C239" s="166" t="s">
        <v>92</v>
      </c>
      <c r="D239" s="166"/>
      <c r="E239" s="166"/>
      <c r="F239" s="166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2"/>
      <c r="AC239" s="4"/>
    </row>
    <row r="240" spans="1:29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4"/>
    </row>
    <row r="241" spans="1:29" ht="16.5" thickBo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4"/>
    </row>
    <row r="242" spans="1:29" ht="16.5" thickBot="1">
      <c r="A242" s="8"/>
      <c r="B242" s="9"/>
      <c r="C242" s="9"/>
      <c r="D242" s="41"/>
      <c r="E242" s="167" t="s">
        <v>56</v>
      </c>
      <c r="F242" s="168"/>
      <c r="G242" s="96" t="s">
        <v>9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11"/>
      <c r="AC242" s="4"/>
    </row>
    <row r="243" spans="1:29" ht="15.75" customHeight="1">
      <c r="A243" s="12"/>
      <c r="B243" s="5"/>
      <c r="C243" s="5"/>
      <c r="D243" s="44"/>
      <c r="E243" s="183" t="s">
        <v>86</v>
      </c>
      <c r="F243" s="184"/>
      <c r="G243" s="29" t="s">
        <v>10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4"/>
    </row>
    <row r="244" spans="1:29" ht="24.75" customHeight="1" thickBot="1">
      <c r="A244" s="14"/>
      <c r="B244" s="15" t="s">
        <v>11</v>
      </c>
      <c r="C244" s="15"/>
      <c r="D244" s="50"/>
      <c r="E244" s="185"/>
      <c r="F244" s="186"/>
      <c r="G244" s="10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8"/>
      <c r="AC244" s="4"/>
    </row>
    <row r="245" spans="1:29" ht="16.5" thickBot="1">
      <c r="A245" s="12"/>
      <c r="B245" s="2"/>
      <c r="C245" s="2"/>
      <c r="D245" s="2"/>
      <c r="E245" s="97"/>
      <c r="F245" s="21" t="s">
        <v>12</v>
      </c>
      <c r="G245" s="54" t="s">
        <v>13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4"/>
    </row>
    <row r="246" spans="1:29" ht="15.75">
      <c r="A246" s="142" t="s">
        <v>14</v>
      </c>
      <c r="B246" s="2"/>
      <c r="C246" s="2"/>
      <c r="D246" s="2"/>
      <c r="E246" s="98">
        <v>150</v>
      </c>
      <c r="F246" s="23"/>
      <c r="G246" s="106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4"/>
    </row>
    <row r="247" spans="1:29" ht="15.75">
      <c r="A247" s="12" t="s">
        <v>15</v>
      </c>
      <c r="B247" s="2"/>
      <c r="C247" s="2"/>
      <c r="D247" s="2"/>
      <c r="E247" s="99">
        <v>8</v>
      </c>
      <c r="F247" s="23"/>
      <c r="G247" s="106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4"/>
    </row>
    <row r="248" spans="1:29" ht="16.5" thickBot="1">
      <c r="A248" s="12" t="s">
        <v>16</v>
      </c>
      <c r="B248" s="2"/>
      <c r="C248" s="2"/>
      <c r="D248" s="2"/>
      <c r="E248" s="99">
        <v>6</v>
      </c>
      <c r="F248" s="23"/>
      <c r="G248" s="106"/>
      <c r="H248" s="151">
        <v>15</v>
      </c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4"/>
    </row>
    <row r="249" spans="1:29" ht="16.5" thickBot="1">
      <c r="A249" s="24" t="s">
        <v>17</v>
      </c>
      <c r="B249" s="25"/>
      <c r="C249" s="25"/>
      <c r="D249" s="25"/>
      <c r="E249" s="100">
        <f>E246*E247*E248</f>
        <v>7200</v>
      </c>
      <c r="F249" s="26">
        <v>100</v>
      </c>
      <c r="G249" s="107">
        <f>E249</f>
        <v>7200</v>
      </c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4"/>
    </row>
    <row r="250" spans="1:29" ht="16.5" thickBot="1">
      <c r="A250" s="12"/>
      <c r="B250" s="2"/>
      <c r="C250" s="2"/>
      <c r="D250" s="2"/>
      <c r="E250" s="101" t="s">
        <v>18</v>
      </c>
      <c r="F250" s="29" t="s">
        <v>19</v>
      </c>
      <c r="G250" s="108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30"/>
      <c r="AC250" s="4"/>
    </row>
    <row r="251" spans="1:29" ht="16.5" thickBot="1">
      <c r="A251" s="14"/>
      <c r="B251" s="16"/>
      <c r="C251" s="16"/>
      <c r="D251" s="16"/>
      <c r="E251" s="102">
        <f>E249*F251</f>
        <v>5400</v>
      </c>
      <c r="F251" s="103">
        <v>0.75</v>
      </c>
      <c r="G251" s="109">
        <f>F251*G249</f>
        <v>5400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6"/>
      <c r="AC251" s="4"/>
    </row>
    <row r="252" spans="1:29" ht="15.75">
      <c r="A252" s="37"/>
      <c r="B252" s="2"/>
      <c r="C252" s="2"/>
      <c r="D252" s="2"/>
      <c r="E252" s="2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0"/>
      <c r="AC252" s="43"/>
    </row>
    <row r="253" spans="1:29" ht="16.5" thickBot="1">
      <c r="A253" s="2"/>
      <c r="B253" s="2"/>
      <c r="C253" s="2"/>
      <c r="D253" s="2"/>
      <c r="E253" s="3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39"/>
      <c r="AC253" s="43"/>
    </row>
    <row r="254" spans="1:29" ht="15.75">
      <c r="A254" s="8"/>
      <c r="B254" s="40"/>
      <c r="C254" s="40"/>
      <c r="D254" s="41"/>
      <c r="E254" s="178"/>
      <c r="F254" s="179"/>
      <c r="G254" s="159" t="s">
        <v>20</v>
      </c>
      <c r="H254" s="160"/>
      <c r="I254" s="161"/>
      <c r="J254" s="159" t="s">
        <v>21</v>
      </c>
      <c r="K254" s="160"/>
      <c r="L254" s="161"/>
      <c r="M254" s="159" t="s">
        <v>22</v>
      </c>
      <c r="N254" s="160"/>
      <c r="O254" s="161"/>
      <c r="P254" s="159" t="s">
        <v>23</v>
      </c>
      <c r="Q254" s="160"/>
      <c r="R254" s="161"/>
      <c r="S254" s="10" t="s">
        <v>24</v>
      </c>
      <c r="T254" s="42"/>
      <c r="U254" s="42"/>
      <c r="V254" s="162"/>
      <c r="W254" s="162"/>
      <c r="X254" s="162"/>
      <c r="Y254" s="4"/>
      <c r="Z254" s="4"/>
      <c r="AA254" s="4"/>
      <c r="AB254" s="4"/>
      <c r="AC254" s="43"/>
    </row>
    <row r="255" spans="1:29" ht="16.5" thickBot="1">
      <c r="A255" s="12"/>
      <c r="B255" s="5" t="s">
        <v>11</v>
      </c>
      <c r="C255" s="5"/>
      <c r="D255" s="44"/>
      <c r="E255" s="45"/>
      <c r="F255" s="2"/>
      <c r="G255" s="46" t="s">
        <v>25</v>
      </c>
      <c r="H255" s="47" t="s">
        <v>26</v>
      </c>
      <c r="I255" s="48" t="s">
        <v>27</v>
      </c>
      <c r="J255" s="46" t="s">
        <v>28</v>
      </c>
      <c r="K255" s="47" t="s">
        <v>29</v>
      </c>
      <c r="L255" s="48" t="s">
        <v>30</v>
      </c>
      <c r="M255" s="46" t="s">
        <v>31</v>
      </c>
      <c r="N255" s="47" t="s">
        <v>32</v>
      </c>
      <c r="O255" s="48" t="s">
        <v>33</v>
      </c>
      <c r="P255" s="46" t="s">
        <v>34</v>
      </c>
      <c r="Q255" s="47" t="s">
        <v>35</v>
      </c>
      <c r="R255" s="48" t="s">
        <v>36</v>
      </c>
      <c r="S255" s="17"/>
      <c r="T255" s="49"/>
      <c r="U255" s="49"/>
      <c r="V255" s="49"/>
      <c r="W255" s="49"/>
      <c r="X255" s="49"/>
      <c r="Y255" s="4"/>
      <c r="Z255" s="4"/>
      <c r="AA255" s="4"/>
      <c r="AB255" s="4"/>
      <c r="AC255" s="43"/>
    </row>
    <row r="256" spans="1:29" ht="16.5" thickBot="1">
      <c r="A256" s="14"/>
      <c r="B256" s="16"/>
      <c r="C256" s="16"/>
      <c r="D256" s="50"/>
      <c r="E256" s="20" t="s">
        <v>12</v>
      </c>
      <c r="F256" s="51" t="s">
        <v>13</v>
      </c>
      <c r="G256" s="52"/>
      <c r="H256" s="53"/>
      <c r="I256" s="53"/>
      <c r="J256" s="52"/>
      <c r="K256" s="53"/>
      <c r="L256" s="53"/>
      <c r="M256" s="52"/>
      <c r="N256" s="53"/>
      <c r="O256" s="53"/>
      <c r="P256" s="52"/>
      <c r="Q256" s="53"/>
      <c r="R256" s="53"/>
      <c r="S256" s="54" t="s">
        <v>13</v>
      </c>
      <c r="T256" s="42"/>
      <c r="U256" s="42"/>
      <c r="V256" s="42"/>
      <c r="W256" s="42"/>
      <c r="X256" s="42"/>
      <c r="Y256" s="4"/>
      <c r="Z256" s="4"/>
      <c r="AA256" s="4"/>
      <c r="AB256" s="4"/>
      <c r="AC256" s="4"/>
    </row>
    <row r="257" spans="1:29" ht="16.5" thickBot="1">
      <c r="A257" s="169" t="s">
        <v>37</v>
      </c>
      <c r="B257" s="170"/>
      <c r="C257" s="170"/>
      <c r="D257" s="171"/>
      <c r="E257" s="55">
        <f>E258+E269</f>
        <v>0.6</v>
      </c>
      <c r="F257" s="56">
        <f>E257*E251</f>
        <v>3240</v>
      </c>
      <c r="G257" s="57">
        <f t="shared" ref="G257:G277" si="31">F257</f>
        <v>3240</v>
      </c>
      <c r="H257" s="57">
        <f t="shared" ref="H257:K277" si="32">G257</f>
        <v>3240</v>
      </c>
      <c r="I257" s="57">
        <f t="shared" si="32"/>
        <v>3240</v>
      </c>
      <c r="J257" s="57">
        <f t="shared" si="32"/>
        <v>3240</v>
      </c>
      <c r="K257" s="57">
        <f t="shared" si="32"/>
        <v>3240</v>
      </c>
      <c r="L257" s="57">
        <v>0</v>
      </c>
      <c r="M257" s="57">
        <v>0</v>
      </c>
      <c r="N257" s="57">
        <f>L257</f>
        <v>0</v>
      </c>
      <c r="O257" s="57">
        <f>K257</f>
        <v>3240</v>
      </c>
      <c r="P257" s="57">
        <f t="shared" ref="P257:P276" si="33">F257</f>
        <v>3240</v>
      </c>
      <c r="Q257" s="57">
        <f t="shared" ref="Q257:Q277" si="34">P257</f>
        <v>3240</v>
      </c>
      <c r="R257" s="57">
        <f t="shared" ref="R257:R277" si="35">Q257</f>
        <v>3240</v>
      </c>
      <c r="S257" s="58">
        <f t="shared" ref="S257:S277" si="36">SUM(G257:R257)</f>
        <v>29160</v>
      </c>
      <c r="T257" s="59"/>
      <c r="U257" s="59"/>
      <c r="V257" s="59"/>
      <c r="W257" s="59"/>
      <c r="X257" s="59"/>
      <c r="Y257" s="4"/>
      <c r="Z257" s="4"/>
      <c r="AA257" s="4"/>
      <c r="AB257" s="4"/>
      <c r="AC257" s="4"/>
    </row>
    <row r="258" spans="1:29" ht="16.5" thickBot="1">
      <c r="A258" s="60" t="s">
        <v>38</v>
      </c>
      <c r="B258" s="61"/>
      <c r="C258" s="61"/>
      <c r="D258" s="61"/>
      <c r="E258" s="62">
        <f>E259+E260</f>
        <v>0.47210000000000002</v>
      </c>
      <c r="F258" s="63">
        <f>E258*E251</f>
        <v>2549</v>
      </c>
      <c r="G258" s="64">
        <f t="shared" si="31"/>
        <v>2549</v>
      </c>
      <c r="H258" s="64">
        <f t="shared" si="32"/>
        <v>2549</v>
      </c>
      <c r="I258" s="64">
        <f t="shared" si="32"/>
        <v>2549</v>
      </c>
      <c r="J258" s="64">
        <f t="shared" si="32"/>
        <v>2549</v>
      </c>
      <c r="K258" s="64">
        <f t="shared" si="32"/>
        <v>2549</v>
      </c>
      <c r="L258" s="64">
        <v>0</v>
      </c>
      <c r="M258" s="64">
        <v>0</v>
      </c>
      <c r="N258" s="64">
        <f t="shared" ref="N258:N277" si="37">L258</f>
        <v>0</v>
      </c>
      <c r="O258" s="64">
        <f t="shared" ref="O258:O277" si="38">K258</f>
        <v>2549</v>
      </c>
      <c r="P258" s="64">
        <f t="shared" si="33"/>
        <v>2549</v>
      </c>
      <c r="Q258" s="64">
        <f t="shared" si="34"/>
        <v>2549</v>
      </c>
      <c r="R258" s="64">
        <f t="shared" si="35"/>
        <v>2549</v>
      </c>
      <c r="S258" s="58">
        <f t="shared" si="36"/>
        <v>22941</v>
      </c>
      <c r="T258" s="59"/>
      <c r="U258" s="59"/>
      <c r="V258" s="59"/>
      <c r="W258" s="59"/>
      <c r="X258" s="59"/>
      <c r="Y258" s="4"/>
      <c r="Z258" s="4"/>
      <c r="AA258" s="4"/>
      <c r="AB258" s="4"/>
      <c r="AC258" s="4"/>
    </row>
    <row r="259" spans="1:29" ht="16.5" thickBot="1">
      <c r="A259" s="65" t="s">
        <v>39</v>
      </c>
      <c r="B259" s="12"/>
      <c r="C259" s="2"/>
      <c r="D259" s="2"/>
      <c r="E259" s="66">
        <v>0.35020000000000001</v>
      </c>
      <c r="F259" s="67">
        <f>E259*E251</f>
        <v>1891</v>
      </c>
      <c r="G259" s="57">
        <f t="shared" si="31"/>
        <v>1891</v>
      </c>
      <c r="H259" s="57">
        <f t="shared" si="32"/>
        <v>1891</v>
      </c>
      <c r="I259" s="57">
        <f t="shared" si="32"/>
        <v>1891</v>
      </c>
      <c r="J259" s="57">
        <f t="shared" si="32"/>
        <v>1891</v>
      </c>
      <c r="K259" s="57">
        <f t="shared" si="32"/>
        <v>1891</v>
      </c>
      <c r="L259" s="57">
        <v>0</v>
      </c>
      <c r="M259" s="57">
        <v>0</v>
      </c>
      <c r="N259" s="57">
        <f t="shared" si="37"/>
        <v>0</v>
      </c>
      <c r="O259" s="57">
        <f t="shared" si="38"/>
        <v>1891</v>
      </c>
      <c r="P259" s="57">
        <f t="shared" si="33"/>
        <v>1891</v>
      </c>
      <c r="Q259" s="57">
        <f t="shared" si="34"/>
        <v>1891</v>
      </c>
      <c r="R259" s="57">
        <f t="shared" si="35"/>
        <v>1891</v>
      </c>
      <c r="S259" s="58">
        <f t="shared" si="36"/>
        <v>17019</v>
      </c>
      <c r="T259" s="59"/>
      <c r="U259" s="59"/>
      <c r="V259" s="59"/>
      <c r="W259" s="59"/>
      <c r="X259" s="59"/>
      <c r="Y259" s="4"/>
      <c r="Z259" s="4"/>
      <c r="AA259" s="4"/>
      <c r="AB259" s="4"/>
    </row>
    <row r="260" spans="1:29" s="110" customFormat="1" ht="16.5" thickBot="1">
      <c r="A260" s="68" t="s">
        <v>40</v>
      </c>
      <c r="B260" s="69"/>
      <c r="C260" s="69"/>
      <c r="D260" s="69"/>
      <c r="E260" s="70">
        <f>SUM(E261:E268)</f>
        <v>0.12189999999999999</v>
      </c>
      <c r="F260" s="71">
        <f>SUM(F261:F268)</f>
        <v>658</v>
      </c>
      <c r="G260" s="57">
        <f t="shared" si="31"/>
        <v>658</v>
      </c>
      <c r="H260" s="57">
        <f t="shared" si="32"/>
        <v>658</v>
      </c>
      <c r="I260" s="57">
        <f t="shared" si="32"/>
        <v>658</v>
      </c>
      <c r="J260" s="57">
        <f t="shared" si="32"/>
        <v>658</v>
      </c>
      <c r="K260" s="57">
        <f t="shared" si="32"/>
        <v>658</v>
      </c>
      <c r="L260" s="57">
        <v>0</v>
      </c>
      <c r="M260" s="57">
        <v>0</v>
      </c>
      <c r="N260" s="57">
        <f t="shared" si="37"/>
        <v>0</v>
      </c>
      <c r="O260" s="57">
        <f t="shared" si="38"/>
        <v>658</v>
      </c>
      <c r="P260" s="57">
        <f t="shared" si="33"/>
        <v>658</v>
      </c>
      <c r="Q260" s="57">
        <f t="shared" si="34"/>
        <v>658</v>
      </c>
      <c r="R260" s="57">
        <f t="shared" si="35"/>
        <v>658</v>
      </c>
      <c r="S260" s="58">
        <f t="shared" si="36"/>
        <v>5922</v>
      </c>
      <c r="T260" s="59"/>
      <c r="U260" s="59"/>
      <c r="V260" s="59"/>
      <c r="W260" s="59"/>
      <c r="X260" s="59"/>
      <c r="Y260"/>
      <c r="Z260"/>
      <c r="AA260"/>
      <c r="AB260"/>
    </row>
    <row r="261" spans="1:29" ht="16.5" thickBot="1">
      <c r="A261" s="65" t="s">
        <v>41</v>
      </c>
      <c r="B261" s="37"/>
      <c r="C261" s="37"/>
      <c r="D261" s="37"/>
      <c r="E261" s="146">
        <v>3.5000000000000003E-2</v>
      </c>
      <c r="F261" s="67">
        <f>E261*E251</f>
        <v>189</v>
      </c>
      <c r="G261" s="57">
        <f t="shared" si="31"/>
        <v>189</v>
      </c>
      <c r="H261" s="57">
        <f t="shared" si="32"/>
        <v>189</v>
      </c>
      <c r="I261" s="57">
        <f t="shared" si="32"/>
        <v>189</v>
      </c>
      <c r="J261" s="57">
        <f t="shared" si="32"/>
        <v>189</v>
      </c>
      <c r="K261" s="57">
        <f t="shared" si="32"/>
        <v>189</v>
      </c>
      <c r="L261" s="57">
        <v>0</v>
      </c>
      <c r="M261" s="57">
        <v>0</v>
      </c>
      <c r="N261" s="57">
        <f t="shared" si="37"/>
        <v>0</v>
      </c>
      <c r="O261" s="57">
        <f t="shared" si="38"/>
        <v>189</v>
      </c>
      <c r="P261" s="57">
        <f t="shared" si="33"/>
        <v>189</v>
      </c>
      <c r="Q261" s="57">
        <f t="shared" si="34"/>
        <v>189</v>
      </c>
      <c r="R261" s="57">
        <f t="shared" si="35"/>
        <v>189</v>
      </c>
      <c r="S261" s="58">
        <f t="shared" si="36"/>
        <v>1701</v>
      </c>
      <c r="T261" s="59"/>
      <c r="U261" s="59"/>
      <c r="V261" s="59"/>
      <c r="W261" s="59"/>
      <c r="X261" s="59"/>
    </row>
    <row r="262" spans="1:29" ht="16.5" thickBot="1">
      <c r="A262" s="65" t="s">
        <v>90</v>
      </c>
      <c r="B262" s="37"/>
      <c r="C262" s="37"/>
      <c r="D262" s="37"/>
      <c r="E262" s="72">
        <v>0.03</v>
      </c>
      <c r="F262" s="67">
        <f>E262*E251</f>
        <v>162</v>
      </c>
      <c r="G262" s="57">
        <f t="shared" si="31"/>
        <v>162</v>
      </c>
      <c r="H262" s="57">
        <f t="shared" si="32"/>
        <v>162</v>
      </c>
      <c r="I262" s="57">
        <f t="shared" si="32"/>
        <v>162</v>
      </c>
      <c r="J262" s="57">
        <f t="shared" si="32"/>
        <v>162</v>
      </c>
      <c r="K262" s="57">
        <f t="shared" si="32"/>
        <v>162</v>
      </c>
      <c r="L262" s="57">
        <v>0</v>
      </c>
      <c r="M262" s="57">
        <v>0</v>
      </c>
      <c r="N262" s="57">
        <f t="shared" si="37"/>
        <v>0</v>
      </c>
      <c r="O262" s="57">
        <f t="shared" si="38"/>
        <v>162</v>
      </c>
      <c r="P262" s="57">
        <f t="shared" si="33"/>
        <v>162</v>
      </c>
      <c r="Q262" s="57">
        <f t="shared" si="34"/>
        <v>162</v>
      </c>
      <c r="R262" s="57">
        <f t="shared" si="35"/>
        <v>162</v>
      </c>
      <c r="S262" s="58">
        <f t="shared" si="36"/>
        <v>1458</v>
      </c>
      <c r="T262" s="59"/>
      <c r="U262" s="59"/>
      <c r="V262" s="59"/>
      <c r="W262" s="59"/>
      <c r="X262" s="59"/>
    </row>
    <row r="263" spans="1:29" ht="16.5" thickBot="1">
      <c r="A263" s="65" t="s">
        <v>42</v>
      </c>
      <c r="B263" s="2"/>
      <c r="C263" s="2"/>
      <c r="D263" s="2"/>
      <c r="E263" s="66">
        <v>1.43E-2</v>
      </c>
      <c r="F263" s="67">
        <f>E263*E251</f>
        <v>77</v>
      </c>
      <c r="G263" s="57">
        <f t="shared" si="31"/>
        <v>77</v>
      </c>
      <c r="H263" s="57">
        <f t="shared" si="32"/>
        <v>77</v>
      </c>
      <c r="I263" s="57">
        <f t="shared" si="32"/>
        <v>77</v>
      </c>
      <c r="J263" s="57">
        <f t="shared" si="32"/>
        <v>77</v>
      </c>
      <c r="K263" s="57">
        <f t="shared" si="32"/>
        <v>77</v>
      </c>
      <c r="L263" s="57">
        <v>0</v>
      </c>
      <c r="M263" s="57">
        <v>0</v>
      </c>
      <c r="N263" s="57">
        <f t="shared" si="37"/>
        <v>0</v>
      </c>
      <c r="O263" s="57">
        <f t="shared" si="38"/>
        <v>77</v>
      </c>
      <c r="P263" s="57">
        <f t="shared" si="33"/>
        <v>77</v>
      </c>
      <c r="Q263" s="57">
        <f t="shared" si="34"/>
        <v>77</v>
      </c>
      <c r="R263" s="57">
        <f t="shared" si="35"/>
        <v>77</v>
      </c>
      <c r="S263" s="58">
        <f t="shared" si="36"/>
        <v>693</v>
      </c>
      <c r="T263" s="59"/>
      <c r="U263" s="59"/>
      <c r="V263" s="59"/>
      <c r="W263" s="59"/>
      <c r="X263" s="59"/>
    </row>
    <row r="264" spans="1:29" ht="16.5" thickBot="1">
      <c r="A264" s="65" t="s">
        <v>95</v>
      </c>
      <c r="B264" s="2"/>
      <c r="C264" s="2"/>
      <c r="D264" s="2"/>
      <c r="E264" s="66">
        <v>1.43E-2</v>
      </c>
      <c r="F264" s="67">
        <f>E264*E251</f>
        <v>77</v>
      </c>
      <c r="G264" s="57">
        <f>F264</f>
        <v>77</v>
      </c>
      <c r="H264" s="57">
        <f t="shared" si="32"/>
        <v>77</v>
      </c>
      <c r="I264" s="57">
        <f t="shared" si="32"/>
        <v>77</v>
      </c>
      <c r="J264" s="57">
        <f t="shared" si="32"/>
        <v>77</v>
      </c>
      <c r="K264" s="57">
        <f t="shared" si="32"/>
        <v>77</v>
      </c>
      <c r="L264" s="57">
        <v>0</v>
      </c>
      <c r="M264" s="57">
        <v>0</v>
      </c>
      <c r="N264" s="57">
        <f>L264</f>
        <v>0</v>
      </c>
      <c r="O264" s="57">
        <f>K264</f>
        <v>77</v>
      </c>
      <c r="P264" s="57">
        <f>F264</f>
        <v>77</v>
      </c>
      <c r="Q264" s="57">
        <f>P264</f>
        <v>77</v>
      </c>
      <c r="R264" s="57">
        <f>Q264</f>
        <v>77</v>
      </c>
      <c r="S264" s="58">
        <f t="shared" si="36"/>
        <v>693</v>
      </c>
      <c r="T264" s="59"/>
      <c r="U264" s="59"/>
      <c r="V264" s="59"/>
      <c r="W264" s="59"/>
      <c r="X264" s="59"/>
    </row>
    <row r="265" spans="1:29" ht="16.5" thickBot="1">
      <c r="A265" s="65" t="s">
        <v>96</v>
      </c>
      <c r="B265" s="2"/>
      <c r="C265" s="2"/>
      <c r="D265" s="2"/>
      <c r="E265" s="66">
        <v>1.43E-2</v>
      </c>
      <c r="F265" s="67">
        <f>E265*E251</f>
        <v>77</v>
      </c>
      <c r="G265" s="57">
        <f t="shared" si="31"/>
        <v>77</v>
      </c>
      <c r="H265" s="57">
        <f t="shared" si="32"/>
        <v>77</v>
      </c>
      <c r="I265" s="57">
        <f t="shared" si="32"/>
        <v>77</v>
      </c>
      <c r="J265" s="57">
        <f t="shared" si="32"/>
        <v>77</v>
      </c>
      <c r="K265" s="57">
        <f t="shared" si="32"/>
        <v>77</v>
      </c>
      <c r="L265" s="57">
        <v>0</v>
      </c>
      <c r="M265" s="57">
        <v>0</v>
      </c>
      <c r="N265" s="57">
        <f t="shared" si="37"/>
        <v>0</v>
      </c>
      <c r="O265" s="57">
        <f t="shared" si="38"/>
        <v>77</v>
      </c>
      <c r="P265" s="57">
        <f t="shared" si="33"/>
        <v>77</v>
      </c>
      <c r="Q265" s="57">
        <f t="shared" si="34"/>
        <v>77</v>
      </c>
      <c r="R265" s="57">
        <f t="shared" si="35"/>
        <v>77</v>
      </c>
      <c r="S265" s="58">
        <f t="shared" si="36"/>
        <v>693</v>
      </c>
      <c r="T265" s="59"/>
      <c r="U265" s="59"/>
      <c r="V265" s="59"/>
      <c r="W265" s="59"/>
      <c r="X265" s="59"/>
    </row>
    <row r="266" spans="1:29" ht="16.5" thickBot="1">
      <c r="A266" s="65" t="s">
        <v>43</v>
      </c>
      <c r="B266" s="2"/>
      <c r="C266" s="2"/>
      <c r="D266" s="2"/>
      <c r="E266" s="66">
        <v>2E-3</v>
      </c>
      <c r="F266" s="67">
        <f>E266*E251</f>
        <v>11</v>
      </c>
      <c r="G266" s="57">
        <f t="shared" si="31"/>
        <v>11</v>
      </c>
      <c r="H266" s="57">
        <f t="shared" si="32"/>
        <v>11</v>
      </c>
      <c r="I266" s="57">
        <f t="shared" si="32"/>
        <v>11</v>
      </c>
      <c r="J266" s="57">
        <f t="shared" si="32"/>
        <v>11</v>
      </c>
      <c r="K266" s="57">
        <f t="shared" si="32"/>
        <v>11</v>
      </c>
      <c r="L266" s="57">
        <v>0</v>
      </c>
      <c r="M266" s="57">
        <v>0</v>
      </c>
      <c r="N266" s="57">
        <f t="shared" si="37"/>
        <v>0</v>
      </c>
      <c r="O266" s="57">
        <f t="shared" si="38"/>
        <v>11</v>
      </c>
      <c r="P266" s="57">
        <f t="shared" si="33"/>
        <v>11</v>
      </c>
      <c r="Q266" s="57">
        <f t="shared" si="34"/>
        <v>11</v>
      </c>
      <c r="R266" s="57">
        <f t="shared" si="35"/>
        <v>11</v>
      </c>
      <c r="S266" s="58">
        <f t="shared" si="36"/>
        <v>99</v>
      </c>
      <c r="T266" s="59"/>
      <c r="U266" s="59"/>
      <c r="V266" s="59"/>
      <c r="W266" s="59"/>
      <c r="X266" s="59"/>
    </row>
    <row r="267" spans="1:29" ht="16.5" thickBot="1">
      <c r="A267" s="65" t="s">
        <v>44</v>
      </c>
      <c r="B267" s="2"/>
      <c r="C267" s="2"/>
      <c r="D267" s="2"/>
      <c r="E267" s="66">
        <v>2E-3</v>
      </c>
      <c r="F267" s="67">
        <f>E267*E251</f>
        <v>11</v>
      </c>
      <c r="G267" s="57">
        <f t="shared" si="31"/>
        <v>11</v>
      </c>
      <c r="H267" s="57">
        <f t="shared" si="32"/>
        <v>11</v>
      </c>
      <c r="I267" s="57">
        <f t="shared" si="32"/>
        <v>11</v>
      </c>
      <c r="J267" s="57">
        <f t="shared" si="32"/>
        <v>11</v>
      </c>
      <c r="K267" s="57">
        <f t="shared" si="32"/>
        <v>11</v>
      </c>
      <c r="L267" s="57">
        <v>0</v>
      </c>
      <c r="M267" s="57">
        <v>0</v>
      </c>
      <c r="N267" s="57">
        <f t="shared" si="37"/>
        <v>0</v>
      </c>
      <c r="O267" s="57">
        <f t="shared" si="38"/>
        <v>11</v>
      </c>
      <c r="P267" s="57">
        <f t="shared" si="33"/>
        <v>11</v>
      </c>
      <c r="Q267" s="57">
        <f t="shared" si="34"/>
        <v>11</v>
      </c>
      <c r="R267" s="57">
        <f t="shared" si="35"/>
        <v>11</v>
      </c>
      <c r="S267" s="58">
        <f t="shared" si="36"/>
        <v>99</v>
      </c>
      <c r="T267" s="59"/>
      <c r="U267" s="59"/>
      <c r="V267" s="59"/>
      <c r="W267" s="59"/>
      <c r="X267" s="59"/>
    </row>
    <row r="268" spans="1:29" ht="16.5" thickBot="1">
      <c r="A268" s="65" t="s">
        <v>45</v>
      </c>
      <c r="B268" s="2"/>
      <c r="C268" s="2"/>
      <c r="D268" s="2"/>
      <c r="E268" s="73">
        <v>0.01</v>
      </c>
      <c r="F268" s="74">
        <f>E268*E251</f>
        <v>54</v>
      </c>
      <c r="G268" s="57">
        <f t="shared" si="31"/>
        <v>54</v>
      </c>
      <c r="H268" s="57">
        <f t="shared" si="32"/>
        <v>54</v>
      </c>
      <c r="I268" s="57">
        <f t="shared" si="32"/>
        <v>54</v>
      </c>
      <c r="J268" s="57">
        <f t="shared" si="32"/>
        <v>54</v>
      </c>
      <c r="K268" s="57">
        <f t="shared" si="32"/>
        <v>54</v>
      </c>
      <c r="L268" s="57">
        <v>0</v>
      </c>
      <c r="M268" s="57">
        <v>0</v>
      </c>
      <c r="N268" s="57">
        <f t="shared" si="37"/>
        <v>0</v>
      </c>
      <c r="O268" s="57">
        <f t="shared" si="38"/>
        <v>54</v>
      </c>
      <c r="P268" s="57">
        <f t="shared" si="33"/>
        <v>54</v>
      </c>
      <c r="Q268" s="57">
        <f t="shared" si="34"/>
        <v>54</v>
      </c>
      <c r="R268" s="57">
        <f t="shared" si="35"/>
        <v>54</v>
      </c>
      <c r="S268" s="58">
        <f t="shared" si="36"/>
        <v>486</v>
      </c>
      <c r="T268" s="59"/>
      <c r="U268" s="59"/>
      <c r="V268" s="59"/>
      <c r="W268" s="59"/>
      <c r="X268" s="59"/>
    </row>
    <row r="269" spans="1:29" ht="16.5" thickBot="1">
      <c r="A269" s="60" t="s">
        <v>46</v>
      </c>
      <c r="B269" s="75"/>
      <c r="C269" s="75"/>
      <c r="D269" s="76"/>
      <c r="E269" s="77">
        <f>E270+E271</f>
        <v>0.12790000000000001</v>
      </c>
      <c r="F269" s="78">
        <f>E269*E251</f>
        <v>691</v>
      </c>
      <c r="G269" s="64">
        <f t="shared" si="31"/>
        <v>691</v>
      </c>
      <c r="H269" s="64">
        <f t="shared" si="32"/>
        <v>691</v>
      </c>
      <c r="I269" s="64">
        <f t="shared" si="32"/>
        <v>691</v>
      </c>
      <c r="J269" s="64">
        <f t="shared" si="32"/>
        <v>691</v>
      </c>
      <c r="K269" s="64">
        <f t="shared" si="32"/>
        <v>691</v>
      </c>
      <c r="L269" s="64">
        <v>0</v>
      </c>
      <c r="M269" s="64">
        <v>0</v>
      </c>
      <c r="N269" s="64">
        <f t="shared" si="37"/>
        <v>0</v>
      </c>
      <c r="O269" s="64">
        <f t="shared" si="38"/>
        <v>691</v>
      </c>
      <c r="P269" s="64">
        <f t="shared" si="33"/>
        <v>691</v>
      </c>
      <c r="Q269" s="64">
        <f t="shared" si="34"/>
        <v>691</v>
      </c>
      <c r="R269" s="64">
        <f t="shared" si="35"/>
        <v>691</v>
      </c>
      <c r="S269" s="58">
        <f t="shared" si="36"/>
        <v>6219</v>
      </c>
      <c r="T269" s="59"/>
      <c r="U269" s="59"/>
      <c r="V269" s="59"/>
      <c r="W269" s="59"/>
      <c r="X269" s="59"/>
    </row>
    <row r="270" spans="1:29" ht="16.5" thickBot="1">
      <c r="A270" s="79" t="s">
        <v>39</v>
      </c>
      <c r="B270" s="80"/>
      <c r="C270" s="80"/>
      <c r="D270" s="81"/>
      <c r="E270" s="82">
        <v>9.4899999999999998E-2</v>
      </c>
      <c r="F270" s="74">
        <f>E270*E251</f>
        <v>512</v>
      </c>
      <c r="G270" s="57">
        <f t="shared" si="31"/>
        <v>512</v>
      </c>
      <c r="H270" s="57">
        <f t="shared" si="32"/>
        <v>512</v>
      </c>
      <c r="I270" s="57">
        <f t="shared" si="32"/>
        <v>512</v>
      </c>
      <c r="J270" s="57">
        <f t="shared" si="32"/>
        <v>512</v>
      </c>
      <c r="K270" s="57">
        <f t="shared" si="32"/>
        <v>512</v>
      </c>
      <c r="L270" s="57">
        <v>0</v>
      </c>
      <c r="M270" s="57">
        <v>0</v>
      </c>
      <c r="N270" s="57">
        <f t="shared" si="37"/>
        <v>0</v>
      </c>
      <c r="O270" s="57">
        <f t="shared" si="38"/>
        <v>512</v>
      </c>
      <c r="P270" s="57">
        <f t="shared" si="33"/>
        <v>512</v>
      </c>
      <c r="Q270" s="57">
        <f t="shared" si="34"/>
        <v>512</v>
      </c>
      <c r="R270" s="57">
        <f t="shared" si="35"/>
        <v>512</v>
      </c>
      <c r="S270" s="58">
        <f t="shared" si="36"/>
        <v>4608</v>
      </c>
      <c r="T270" s="59"/>
      <c r="U270" s="59"/>
      <c r="V270" s="59"/>
      <c r="W270" s="59"/>
      <c r="X270" s="59"/>
    </row>
    <row r="271" spans="1:29" ht="16.5" thickBot="1">
      <c r="A271" s="79" t="s">
        <v>40</v>
      </c>
      <c r="B271" s="80"/>
      <c r="C271" s="80"/>
      <c r="D271" s="81"/>
      <c r="E271" s="82">
        <v>3.3000000000000002E-2</v>
      </c>
      <c r="F271" s="74">
        <f>E271*E251</f>
        <v>178</v>
      </c>
      <c r="G271" s="57">
        <f t="shared" si="31"/>
        <v>178</v>
      </c>
      <c r="H271" s="57">
        <f t="shared" si="32"/>
        <v>178</v>
      </c>
      <c r="I271" s="57">
        <f t="shared" si="32"/>
        <v>178</v>
      </c>
      <c r="J271" s="57">
        <f t="shared" si="32"/>
        <v>178</v>
      </c>
      <c r="K271" s="57">
        <f t="shared" si="32"/>
        <v>178</v>
      </c>
      <c r="L271" s="57">
        <v>0</v>
      </c>
      <c r="M271" s="57">
        <v>0</v>
      </c>
      <c r="N271" s="57">
        <f t="shared" si="37"/>
        <v>0</v>
      </c>
      <c r="O271" s="57">
        <f t="shared" si="38"/>
        <v>178</v>
      </c>
      <c r="P271" s="57">
        <f t="shared" si="33"/>
        <v>178</v>
      </c>
      <c r="Q271" s="57">
        <f t="shared" si="34"/>
        <v>178</v>
      </c>
      <c r="R271" s="57">
        <f t="shared" si="35"/>
        <v>178</v>
      </c>
      <c r="S271" s="58">
        <f t="shared" si="36"/>
        <v>1602</v>
      </c>
      <c r="T271" s="59"/>
      <c r="U271" s="59"/>
      <c r="V271" s="59"/>
      <c r="W271" s="59"/>
      <c r="X271" s="59"/>
    </row>
    <row r="272" spans="1:29" ht="16.5" thickBot="1">
      <c r="A272" s="60" t="s">
        <v>47</v>
      </c>
      <c r="B272" s="75"/>
      <c r="C272" s="75"/>
      <c r="D272" s="76"/>
      <c r="E272" s="77">
        <v>1.2999999999999999E-3</v>
      </c>
      <c r="F272" s="78">
        <f>E272*E251</f>
        <v>7</v>
      </c>
      <c r="G272" s="64">
        <f t="shared" si="31"/>
        <v>7</v>
      </c>
      <c r="H272" s="64">
        <f t="shared" si="32"/>
        <v>7</v>
      </c>
      <c r="I272" s="64">
        <f t="shared" si="32"/>
        <v>7</v>
      </c>
      <c r="J272" s="64">
        <f t="shared" si="32"/>
        <v>7</v>
      </c>
      <c r="K272" s="64">
        <f t="shared" si="32"/>
        <v>7</v>
      </c>
      <c r="L272" s="64">
        <v>0</v>
      </c>
      <c r="M272" s="64">
        <v>0</v>
      </c>
      <c r="N272" s="64">
        <f t="shared" si="37"/>
        <v>0</v>
      </c>
      <c r="O272" s="64">
        <f t="shared" si="38"/>
        <v>7</v>
      </c>
      <c r="P272" s="64">
        <f t="shared" si="33"/>
        <v>7</v>
      </c>
      <c r="Q272" s="64">
        <f t="shared" si="34"/>
        <v>7</v>
      </c>
      <c r="R272" s="64">
        <f t="shared" si="35"/>
        <v>7</v>
      </c>
      <c r="S272" s="58">
        <f t="shared" si="36"/>
        <v>63</v>
      </c>
      <c r="T272" s="59"/>
      <c r="U272" s="59"/>
      <c r="V272" s="59"/>
      <c r="W272" s="59"/>
      <c r="X272" s="59"/>
    </row>
    <row r="273" spans="1:29" ht="16.5" thickBot="1">
      <c r="A273" s="60" t="s">
        <v>48</v>
      </c>
      <c r="B273" s="60"/>
      <c r="C273" s="61"/>
      <c r="D273" s="83"/>
      <c r="E273" s="84">
        <f>E274+E275+E276</f>
        <v>6.2700000000000006E-2</v>
      </c>
      <c r="F273" s="85">
        <f>E273*E251</f>
        <v>339</v>
      </c>
      <c r="G273" s="64">
        <f t="shared" si="31"/>
        <v>339</v>
      </c>
      <c r="H273" s="64">
        <f t="shared" si="32"/>
        <v>339</v>
      </c>
      <c r="I273" s="64">
        <f t="shared" si="32"/>
        <v>339</v>
      </c>
      <c r="J273" s="64">
        <f t="shared" si="32"/>
        <v>339</v>
      </c>
      <c r="K273" s="64">
        <f t="shared" si="32"/>
        <v>339</v>
      </c>
      <c r="L273" s="64">
        <v>0</v>
      </c>
      <c r="M273" s="64">
        <v>0</v>
      </c>
      <c r="N273" s="64">
        <f t="shared" si="37"/>
        <v>0</v>
      </c>
      <c r="O273" s="64">
        <f t="shared" si="38"/>
        <v>339</v>
      </c>
      <c r="P273" s="64">
        <f t="shared" si="33"/>
        <v>339</v>
      </c>
      <c r="Q273" s="64">
        <f t="shared" si="34"/>
        <v>339</v>
      </c>
      <c r="R273" s="64">
        <f t="shared" si="35"/>
        <v>339</v>
      </c>
      <c r="S273" s="58">
        <f t="shared" si="36"/>
        <v>3051</v>
      </c>
      <c r="T273" s="59"/>
      <c r="U273" s="59"/>
      <c r="V273" s="59"/>
      <c r="W273" s="59"/>
      <c r="X273" s="59"/>
    </row>
    <row r="274" spans="1:29" ht="16.5" thickBot="1">
      <c r="A274" s="65" t="s">
        <v>49</v>
      </c>
      <c r="B274" s="2"/>
      <c r="C274" s="2"/>
      <c r="D274" s="2"/>
      <c r="E274" s="86">
        <v>1.8800000000000001E-2</v>
      </c>
      <c r="F274" s="87">
        <f>E274*E251</f>
        <v>102</v>
      </c>
      <c r="G274" s="57">
        <f t="shared" si="31"/>
        <v>102</v>
      </c>
      <c r="H274" s="57">
        <f t="shared" si="32"/>
        <v>102</v>
      </c>
      <c r="I274" s="57">
        <f t="shared" si="32"/>
        <v>102</v>
      </c>
      <c r="J274" s="57">
        <f t="shared" si="32"/>
        <v>102</v>
      </c>
      <c r="K274" s="57">
        <f t="shared" si="32"/>
        <v>102</v>
      </c>
      <c r="L274" s="57">
        <v>0</v>
      </c>
      <c r="M274" s="57">
        <v>0</v>
      </c>
      <c r="N274" s="57">
        <f t="shared" si="37"/>
        <v>0</v>
      </c>
      <c r="O274" s="57">
        <f t="shared" si="38"/>
        <v>102</v>
      </c>
      <c r="P274" s="57">
        <f t="shared" si="33"/>
        <v>102</v>
      </c>
      <c r="Q274" s="57">
        <f t="shared" si="34"/>
        <v>102</v>
      </c>
      <c r="R274" s="57">
        <f t="shared" si="35"/>
        <v>102</v>
      </c>
      <c r="S274" s="58">
        <f t="shared" si="36"/>
        <v>918</v>
      </c>
      <c r="T274" s="59"/>
      <c r="U274" s="42"/>
      <c r="V274" s="42"/>
      <c r="W274" s="42"/>
      <c r="X274" s="59"/>
    </row>
    <row r="275" spans="1:29" ht="16.5" thickBot="1">
      <c r="A275" s="65" t="s">
        <v>50</v>
      </c>
      <c r="E275" s="88">
        <v>3.6900000000000002E-2</v>
      </c>
      <c r="F275" s="89">
        <f>E275*E251</f>
        <v>199</v>
      </c>
      <c r="G275" s="57">
        <f t="shared" si="31"/>
        <v>199</v>
      </c>
      <c r="H275" s="57">
        <f t="shared" si="32"/>
        <v>199</v>
      </c>
      <c r="I275" s="57">
        <f t="shared" si="32"/>
        <v>199</v>
      </c>
      <c r="J275" s="57">
        <f t="shared" si="32"/>
        <v>199</v>
      </c>
      <c r="K275" s="57">
        <f t="shared" si="32"/>
        <v>199</v>
      </c>
      <c r="L275" s="57">
        <v>0</v>
      </c>
      <c r="M275" s="57">
        <v>0</v>
      </c>
      <c r="N275" s="57">
        <f t="shared" si="37"/>
        <v>0</v>
      </c>
      <c r="O275" s="57">
        <f t="shared" si="38"/>
        <v>199</v>
      </c>
      <c r="P275" s="57">
        <f t="shared" si="33"/>
        <v>199</v>
      </c>
      <c r="Q275" s="57">
        <f t="shared" si="34"/>
        <v>199</v>
      </c>
      <c r="R275" s="57">
        <f t="shared" si="35"/>
        <v>199</v>
      </c>
      <c r="S275" s="58">
        <f t="shared" si="36"/>
        <v>1791</v>
      </c>
      <c r="T275" s="59"/>
      <c r="U275" s="42"/>
      <c r="V275" s="42"/>
      <c r="W275" s="42"/>
      <c r="X275" s="59"/>
    </row>
    <row r="276" spans="1:29" ht="16.5" thickBot="1">
      <c r="A276" s="65" t="s">
        <v>51</v>
      </c>
      <c r="E276" s="145">
        <v>7.0000000000000001E-3</v>
      </c>
      <c r="F276" s="58">
        <f>E276*E251</f>
        <v>38</v>
      </c>
      <c r="G276" s="57">
        <f t="shared" si="31"/>
        <v>38</v>
      </c>
      <c r="H276" s="57">
        <f t="shared" si="32"/>
        <v>38</v>
      </c>
      <c r="I276" s="57">
        <f t="shared" si="32"/>
        <v>38</v>
      </c>
      <c r="J276" s="57">
        <f t="shared" si="32"/>
        <v>38</v>
      </c>
      <c r="K276" s="57">
        <f t="shared" si="32"/>
        <v>38</v>
      </c>
      <c r="L276" s="57">
        <v>0</v>
      </c>
      <c r="M276" s="57">
        <v>0</v>
      </c>
      <c r="N276" s="57">
        <f t="shared" si="37"/>
        <v>0</v>
      </c>
      <c r="O276" s="57">
        <f t="shared" si="38"/>
        <v>38</v>
      </c>
      <c r="P276" s="57">
        <f t="shared" si="33"/>
        <v>38</v>
      </c>
      <c r="Q276" s="57">
        <f t="shared" si="34"/>
        <v>38</v>
      </c>
      <c r="R276" s="57">
        <f t="shared" si="35"/>
        <v>38</v>
      </c>
      <c r="S276" s="58">
        <f t="shared" si="36"/>
        <v>342</v>
      </c>
      <c r="T276" s="59"/>
      <c r="U276" s="42"/>
      <c r="V276" s="42"/>
      <c r="W276" s="42"/>
      <c r="X276" s="59"/>
    </row>
    <row r="277" spans="1:29" ht="16.5" thickBot="1">
      <c r="A277" s="163" t="s">
        <v>52</v>
      </c>
      <c r="B277" s="164"/>
      <c r="C277" s="164"/>
      <c r="D277" s="165"/>
      <c r="E277" s="77">
        <f>100%-E257-E272-E273</f>
        <v>0.33600000000000002</v>
      </c>
      <c r="F277" s="78">
        <f>E277*E251</f>
        <v>1814</v>
      </c>
      <c r="G277" s="64">
        <f t="shared" si="31"/>
        <v>1814</v>
      </c>
      <c r="H277" s="64">
        <f t="shared" si="32"/>
        <v>1814</v>
      </c>
      <c r="I277" s="64">
        <f t="shared" si="32"/>
        <v>1814</v>
      </c>
      <c r="J277" s="64">
        <f t="shared" si="32"/>
        <v>1814</v>
      </c>
      <c r="K277" s="64">
        <f t="shared" si="32"/>
        <v>1814</v>
      </c>
      <c r="L277" s="64">
        <v>0</v>
      </c>
      <c r="M277" s="64">
        <v>0</v>
      </c>
      <c r="N277" s="64">
        <f t="shared" si="37"/>
        <v>0</v>
      </c>
      <c r="O277" s="64">
        <f t="shared" si="38"/>
        <v>1814</v>
      </c>
      <c r="P277" s="64">
        <f>F277</f>
        <v>1814</v>
      </c>
      <c r="Q277" s="64">
        <f t="shared" si="34"/>
        <v>1814</v>
      </c>
      <c r="R277" s="64">
        <f t="shared" si="35"/>
        <v>1814</v>
      </c>
      <c r="S277" s="58">
        <f t="shared" si="36"/>
        <v>16326</v>
      </c>
      <c r="T277" s="59"/>
      <c r="U277" s="59"/>
      <c r="V277" s="59"/>
      <c r="W277" s="59"/>
      <c r="X277" s="59"/>
    </row>
    <row r="278" spans="1:29" ht="16.5" thickBot="1">
      <c r="A278" s="180" t="s">
        <v>53</v>
      </c>
      <c r="B278" s="181"/>
      <c r="C278" s="181"/>
      <c r="D278" s="182"/>
      <c r="E278" s="91">
        <f>E257+E272+E273+E277</f>
        <v>1</v>
      </c>
      <c r="F278" s="92">
        <f>E251*E278</f>
        <v>5400</v>
      </c>
      <c r="G278" s="93">
        <f t="shared" ref="G278:S278" si="39">G257+G273+G277+G272</f>
        <v>5400</v>
      </c>
      <c r="H278" s="93">
        <f t="shared" si="39"/>
        <v>5400</v>
      </c>
      <c r="I278" s="93">
        <f t="shared" si="39"/>
        <v>5400</v>
      </c>
      <c r="J278" s="93">
        <f t="shared" si="39"/>
        <v>5400</v>
      </c>
      <c r="K278" s="93">
        <f t="shared" si="39"/>
        <v>5400</v>
      </c>
      <c r="L278" s="93">
        <f t="shared" si="39"/>
        <v>0</v>
      </c>
      <c r="M278" s="93">
        <f t="shared" si="39"/>
        <v>0</v>
      </c>
      <c r="N278" s="93">
        <f t="shared" si="39"/>
        <v>0</v>
      </c>
      <c r="O278" s="93">
        <f t="shared" si="39"/>
        <v>5400</v>
      </c>
      <c r="P278" s="93">
        <f t="shared" si="39"/>
        <v>5400</v>
      </c>
      <c r="Q278" s="93">
        <f t="shared" si="39"/>
        <v>5400</v>
      </c>
      <c r="R278" s="93">
        <f t="shared" si="39"/>
        <v>5400</v>
      </c>
      <c r="S278" s="93">
        <f t="shared" si="39"/>
        <v>48600</v>
      </c>
    </row>
    <row r="281" spans="1:29" ht="20.25">
      <c r="A281" s="94" t="s">
        <v>54</v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T281" s="95"/>
      <c r="AC281" s="4"/>
    </row>
    <row r="282" spans="1:29" ht="20.25">
      <c r="A282" s="94" t="s">
        <v>93</v>
      </c>
      <c r="C282" s="95"/>
      <c r="D282" s="95"/>
      <c r="E282" s="95"/>
      <c r="F282" s="95"/>
      <c r="G282" s="95"/>
      <c r="H282" s="94" t="s">
        <v>94</v>
      </c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AC282" s="4"/>
    </row>
    <row r="283" spans="1:29" ht="15.75">
      <c r="A283" s="37"/>
      <c r="B283" s="37"/>
      <c r="C283" s="111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112"/>
      <c r="T283" s="43"/>
      <c r="U283" s="37"/>
      <c r="V283" s="37"/>
      <c r="W283" s="37"/>
      <c r="X283" s="37"/>
      <c r="Y283" s="37"/>
      <c r="Z283" s="43"/>
      <c r="AA283" s="43"/>
      <c r="AB283" s="37"/>
      <c r="AC283" s="4"/>
    </row>
    <row r="284" spans="1:29" ht="15.75">
      <c r="A284" s="2"/>
      <c r="B284" s="2"/>
      <c r="C284" s="3"/>
      <c r="D284" s="2"/>
      <c r="E284" s="5"/>
      <c r="F284" s="5"/>
      <c r="G284" s="5"/>
      <c r="J284" s="5"/>
      <c r="K284" s="5"/>
      <c r="L284" s="5"/>
      <c r="M284" s="5"/>
      <c r="N284" s="5"/>
      <c r="O284" s="5"/>
      <c r="P284" s="5"/>
      <c r="Q284" s="5" t="s">
        <v>0</v>
      </c>
      <c r="R284" s="5"/>
      <c r="S284" s="4"/>
      <c r="T284" s="4"/>
      <c r="U284" s="5"/>
      <c r="V284" s="5"/>
      <c r="W284" s="5"/>
      <c r="X284" s="5"/>
      <c r="Y284" s="5"/>
      <c r="Z284" s="4"/>
      <c r="AA284" s="5"/>
      <c r="AB284" s="5"/>
      <c r="AC284" s="4"/>
    </row>
    <row r="285" spans="1:29" ht="15.75">
      <c r="A285" s="2"/>
      <c r="B285" s="2"/>
      <c r="C285" s="3"/>
      <c r="D285" s="2"/>
      <c r="E285" s="2"/>
      <c r="F285" s="2"/>
      <c r="G285" s="2"/>
      <c r="J285" s="2"/>
      <c r="K285" s="2"/>
      <c r="L285" s="2"/>
      <c r="M285" s="2"/>
      <c r="N285" s="2"/>
      <c r="O285" s="2"/>
      <c r="P285" s="2"/>
      <c r="Q285" s="5" t="s">
        <v>1</v>
      </c>
      <c r="R285" s="2"/>
      <c r="S285" s="4"/>
      <c r="T285" s="4"/>
      <c r="U285" s="2"/>
      <c r="V285" s="2"/>
      <c r="W285" s="2"/>
      <c r="X285" s="2"/>
      <c r="Y285" s="2"/>
      <c r="Z285" s="4"/>
      <c r="AA285" s="2"/>
      <c r="AB285" s="2"/>
      <c r="AC285" s="4"/>
    </row>
    <row r="286" spans="1:29" ht="15.75">
      <c r="A286" s="2"/>
      <c r="B286" s="2"/>
      <c r="C286" s="3"/>
      <c r="D286" s="2"/>
      <c r="E286" s="5"/>
      <c r="F286" s="5"/>
      <c r="G286" s="5"/>
      <c r="J286" s="5"/>
      <c r="K286" s="5"/>
      <c r="L286" s="5"/>
      <c r="M286" s="5"/>
      <c r="N286" s="5"/>
      <c r="O286" s="5"/>
      <c r="P286" s="5"/>
      <c r="Q286" s="5" t="s">
        <v>2</v>
      </c>
      <c r="R286" s="5"/>
      <c r="S286" s="4"/>
      <c r="T286" s="4"/>
      <c r="U286" s="5"/>
      <c r="V286" s="5"/>
      <c r="W286" s="5"/>
      <c r="X286" s="5"/>
      <c r="Y286" s="5"/>
      <c r="Z286" s="4"/>
      <c r="AA286" s="5"/>
      <c r="AB286" s="5"/>
      <c r="AC286" s="4"/>
    </row>
    <row r="287" spans="1:29" ht="15.75">
      <c r="A287" s="2"/>
      <c r="B287" s="2"/>
      <c r="C287" s="3"/>
      <c r="D287" s="2"/>
      <c r="E287" s="2"/>
      <c r="F287" s="2"/>
      <c r="G287" s="2"/>
      <c r="J287" s="2"/>
      <c r="K287" s="2"/>
      <c r="L287" s="2"/>
      <c r="M287" s="2"/>
      <c r="N287" s="2"/>
      <c r="O287" s="2"/>
      <c r="P287" s="2"/>
      <c r="Q287" s="5" t="s">
        <v>3</v>
      </c>
      <c r="R287" s="2"/>
      <c r="S287" s="4"/>
      <c r="T287" s="4"/>
      <c r="U287" s="2"/>
      <c r="V287" s="2"/>
      <c r="W287" s="2"/>
      <c r="X287" s="2"/>
      <c r="Y287" s="2"/>
      <c r="Z287" s="4"/>
      <c r="AA287" s="2"/>
      <c r="AB287" s="2"/>
      <c r="AC287" s="4"/>
    </row>
    <row r="288" spans="1:29" ht="15.75">
      <c r="A288" s="2"/>
      <c r="B288" s="2"/>
      <c r="C288" s="2"/>
      <c r="D288" s="2"/>
      <c r="E288" s="2"/>
      <c r="F288" s="5"/>
      <c r="G288" s="5"/>
      <c r="J288" s="5"/>
      <c r="K288" s="5"/>
      <c r="L288" s="5"/>
      <c r="M288" s="5"/>
      <c r="N288" s="5"/>
      <c r="O288" s="5"/>
      <c r="P288" s="5"/>
      <c r="Q288" s="5" t="s">
        <v>97</v>
      </c>
      <c r="R288" s="5"/>
      <c r="S288" s="4"/>
      <c r="T288" s="4"/>
      <c r="U288" s="5"/>
      <c r="V288" s="5"/>
      <c r="W288" s="5"/>
      <c r="X288" s="5"/>
      <c r="Y288" s="5"/>
      <c r="Z288" s="4"/>
      <c r="AA288" s="4"/>
      <c r="AB288" s="5"/>
      <c r="AC288" s="4"/>
    </row>
    <row r="289" spans="1:29" ht="15.75">
      <c r="A289" s="2"/>
      <c r="B289" s="2"/>
      <c r="C289" s="6" t="s">
        <v>5</v>
      </c>
      <c r="D289" s="6"/>
      <c r="E289" s="6"/>
      <c r="F289" s="6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2"/>
      <c r="AC289" s="4"/>
    </row>
    <row r="290" spans="1:29" ht="15.75">
      <c r="A290" s="2"/>
      <c r="B290" s="2"/>
      <c r="C290" s="158" t="s">
        <v>6</v>
      </c>
      <c r="D290" s="158"/>
      <c r="E290" s="158"/>
      <c r="F290" s="158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2"/>
      <c r="AC290" s="4"/>
    </row>
    <row r="291" spans="1:29" ht="15.75">
      <c r="A291" s="2"/>
      <c r="B291" s="2"/>
      <c r="C291" s="2"/>
      <c r="D291" s="158" t="s">
        <v>7</v>
      </c>
      <c r="E291" s="158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2"/>
      <c r="AC291" s="4"/>
    </row>
    <row r="292" spans="1:29" ht="15.75">
      <c r="A292" s="2"/>
      <c r="B292" s="2"/>
      <c r="C292" s="166" t="s">
        <v>92</v>
      </c>
      <c r="D292" s="166"/>
      <c r="E292" s="166"/>
      <c r="F292" s="166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2"/>
      <c r="AC292" s="4"/>
    </row>
    <row r="293" spans="1:29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4"/>
    </row>
    <row r="294" spans="1:29" ht="16.5" thickBo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4"/>
    </row>
    <row r="295" spans="1:29" ht="16.5" thickBot="1">
      <c r="A295" s="8"/>
      <c r="B295" s="9"/>
      <c r="C295" s="9"/>
      <c r="D295" s="41"/>
      <c r="E295" s="167" t="s">
        <v>56</v>
      </c>
      <c r="F295" s="168"/>
      <c r="G295" s="96" t="s">
        <v>9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11"/>
      <c r="AC295" s="4"/>
    </row>
    <row r="296" spans="1:29" ht="15.75" customHeight="1">
      <c r="A296" s="12"/>
      <c r="B296" s="5"/>
      <c r="C296" s="5"/>
      <c r="D296" s="44"/>
      <c r="E296" s="183" t="s">
        <v>87</v>
      </c>
      <c r="F296" s="184"/>
      <c r="G296" s="29" t="s">
        <v>10</v>
      </c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4"/>
    </row>
    <row r="297" spans="1:29" ht="24.75" customHeight="1" thickBot="1">
      <c r="A297" s="14"/>
      <c r="B297" s="15" t="s">
        <v>11</v>
      </c>
      <c r="C297" s="15"/>
      <c r="D297" s="50"/>
      <c r="E297" s="185"/>
      <c r="F297" s="186"/>
      <c r="G297" s="10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8"/>
      <c r="AC297" s="4"/>
    </row>
    <row r="298" spans="1:29" ht="16.5" thickBot="1">
      <c r="A298" s="12"/>
      <c r="B298" s="2"/>
      <c r="C298" s="2"/>
      <c r="D298" s="2"/>
      <c r="E298" s="97"/>
      <c r="F298" s="21" t="s">
        <v>12</v>
      </c>
      <c r="G298" s="54" t="s">
        <v>13</v>
      </c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4"/>
    </row>
    <row r="299" spans="1:29" ht="15.75">
      <c r="A299" s="142" t="s">
        <v>14</v>
      </c>
      <c r="B299" s="2"/>
      <c r="C299" s="2"/>
      <c r="D299" s="2"/>
      <c r="E299" s="98">
        <v>150</v>
      </c>
      <c r="F299" s="23"/>
      <c r="G299" s="106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4"/>
    </row>
    <row r="300" spans="1:29" ht="15.75">
      <c r="A300" s="12" t="s">
        <v>15</v>
      </c>
      <c r="B300" s="2"/>
      <c r="C300" s="2"/>
      <c r="D300" s="2"/>
      <c r="E300" s="144">
        <v>12</v>
      </c>
      <c r="F300" s="23"/>
      <c r="G300" s="106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4"/>
    </row>
    <row r="301" spans="1:29" ht="16.5" thickBot="1">
      <c r="A301" s="12" t="s">
        <v>16</v>
      </c>
      <c r="B301" s="2"/>
      <c r="C301" s="2"/>
      <c r="D301" s="2"/>
      <c r="E301" s="99">
        <v>6</v>
      </c>
      <c r="F301" s="23"/>
      <c r="G301" s="106"/>
      <c r="H301" s="151">
        <v>12</v>
      </c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4"/>
    </row>
    <row r="302" spans="1:29" ht="16.5" thickBot="1">
      <c r="A302" s="24" t="s">
        <v>17</v>
      </c>
      <c r="B302" s="25"/>
      <c r="C302" s="25"/>
      <c r="D302" s="25"/>
      <c r="E302" s="100">
        <f>E299*E300*E301</f>
        <v>10800</v>
      </c>
      <c r="F302" s="26">
        <v>100</v>
      </c>
      <c r="G302" s="107">
        <f>E302</f>
        <v>10800</v>
      </c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4"/>
    </row>
    <row r="303" spans="1:29" ht="16.5" thickBot="1">
      <c r="A303" s="12"/>
      <c r="B303" s="2"/>
      <c r="C303" s="2"/>
      <c r="D303" s="2"/>
      <c r="E303" s="101" t="s">
        <v>18</v>
      </c>
      <c r="F303" s="29" t="s">
        <v>19</v>
      </c>
      <c r="G303" s="108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30"/>
      <c r="AC303" s="4"/>
    </row>
    <row r="304" spans="1:29" ht="16.5" thickBot="1">
      <c r="A304" s="14"/>
      <c r="B304" s="16"/>
      <c r="C304" s="16"/>
      <c r="D304" s="16"/>
      <c r="E304" s="102">
        <f>E302*F304</f>
        <v>8100</v>
      </c>
      <c r="F304" s="103">
        <v>0.75</v>
      </c>
      <c r="G304" s="109">
        <f>F304*G302</f>
        <v>8100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6"/>
      <c r="AC304" s="4"/>
    </row>
    <row r="305" spans="1:29" ht="15.75">
      <c r="A305" s="37"/>
      <c r="B305" s="2"/>
      <c r="C305" s="2"/>
      <c r="D305" s="2"/>
      <c r="E305" s="2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0"/>
      <c r="AC305" s="43"/>
    </row>
    <row r="306" spans="1:29" ht="16.5" thickBot="1">
      <c r="A306" s="2"/>
      <c r="B306" s="2"/>
      <c r="C306" s="2"/>
      <c r="D306" s="2"/>
      <c r="E306" s="3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39"/>
      <c r="AC306" s="43"/>
    </row>
    <row r="307" spans="1:29" ht="15.75">
      <c r="A307" s="8"/>
      <c r="B307" s="40"/>
      <c r="C307" s="40"/>
      <c r="D307" s="41"/>
      <c r="E307" s="178"/>
      <c r="F307" s="179"/>
      <c r="G307" s="159" t="s">
        <v>20</v>
      </c>
      <c r="H307" s="160"/>
      <c r="I307" s="161"/>
      <c r="J307" s="159" t="s">
        <v>21</v>
      </c>
      <c r="K307" s="160"/>
      <c r="L307" s="161"/>
      <c r="M307" s="159" t="s">
        <v>22</v>
      </c>
      <c r="N307" s="160"/>
      <c r="O307" s="161"/>
      <c r="P307" s="159" t="s">
        <v>23</v>
      </c>
      <c r="Q307" s="160"/>
      <c r="R307" s="161"/>
      <c r="S307" s="10" t="s">
        <v>24</v>
      </c>
      <c r="T307" s="42"/>
      <c r="U307" s="42"/>
      <c r="V307" s="162"/>
      <c r="W307" s="162"/>
      <c r="X307" s="162"/>
      <c r="Y307" s="4"/>
      <c r="Z307" s="4"/>
      <c r="AA307" s="4"/>
      <c r="AB307" s="4"/>
      <c r="AC307" s="43"/>
    </row>
    <row r="308" spans="1:29" ht="16.5" thickBot="1">
      <c r="A308" s="12"/>
      <c r="B308" s="5" t="s">
        <v>11</v>
      </c>
      <c r="C308" s="5"/>
      <c r="D308" s="44"/>
      <c r="E308" s="45"/>
      <c r="F308" s="2"/>
      <c r="G308" s="46" t="s">
        <v>25</v>
      </c>
      <c r="H308" s="47" t="s">
        <v>26</v>
      </c>
      <c r="I308" s="48" t="s">
        <v>27</v>
      </c>
      <c r="J308" s="46" t="s">
        <v>28</v>
      </c>
      <c r="K308" s="47" t="s">
        <v>29</v>
      </c>
      <c r="L308" s="48" t="s">
        <v>30</v>
      </c>
      <c r="M308" s="46" t="s">
        <v>31</v>
      </c>
      <c r="N308" s="47" t="s">
        <v>32</v>
      </c>
      <c r="O308" s="48" t="s">
        <v>33</v>
      </c>
      <c r="P308" s="46" t="s">
        <v>34</v>
      </c>
      <c r="Q308" s="47" t="s">
        <v>35</v>
      </c>
      <c r="R308" s="48" t="s">
        <v>36</v>
      </c>
      <c r="S308" s="17"/>
      <c r="T308" s="49"/>
      <c r="U308" s="49"/>
      <c r="V308" s="49"/>
      <c r="W308" s="49"/>
      <c r="X308" s="49"/>
      <c r="Y308" s="4"/>
      <c r="Z308" s="4"/>
      <c r="AA308" s="4"/>
      <c r="AB308" s="4"/>
      <c r="AC308" s="43"/>
    </row>
    <row r="309" spans="1:29" ht="16.5" thickBot="1">
      <c r="A309" s="14"/>
      <c r="B309" s="16"/>
      <c r="C309" s="16"/>
      <c r="D309" s="50"/>
      <c r="E309" s="20" t="s">
        <v>12</v>
      </c>
      <c r="F309" s="51" t="s">
        <v>13</v>
      </c>
      <c r="G309" s="52"/>
      <c r="H309" s="53"/>
      <c r="I309" s="53"/>
      <c r="J309" s="52"/>
      <c r="K309" s="53"/>
      <c r="L309" s="53"/>
      <c r="M309" s="52"/>
      <c r="N309" s="53"/>
      <c r="O309" s="53"/>
      <c r="P309" s="52"/>
      <c r="Q309" s="53"/>
      <c r="R309" s="53"/>
      <c r="S309" s="54" t="s">
        <v>13</v>
      </c>
      <c r="T309" s="42"/>
      <c r="U309" s="42"/>
      <c r="V309" s="42"/>
      <c r="W309" s="42"/>
      <c r="X309" s="42"/>
      <c r="Y309" s="4"/>
      <c r="Z309" s="4"/>
      <c r="AA309" s="4"/>
      <c r="AB309" s="4"/>
      <c r="AC309" s="4"/>
    </row>
    <row r="310" spans="1:29" ht="16.5" thickBot="1">
      <c r="A310" s="169" t="s">
        <v>37</v>
      </c>
      <c r="B310" s="170"/>
      <c r="C310" s="170"/>
      <c r="D310" s="171"/>
      <c r="E310" s="55">
        <f>E311+E322</f>
        <v>0.6</v>
      </c>
      <c r="F310" s="56">
        <f>E310*E304</f>
        <v>4860</v>
      </c>
      <c r="G310" s="57">
        <f t="shared" ref="G310:G330" si="40">F310</f>
        <v>4860</v>
      </c>
      <c r="H310" s="57">
        <f t="shared" ref="H310:K330" si="41">G310</f>
        <v>4860</v>
      </c>
      <c r="I310" s="57">
        <f t="shared" si="41"/>
        <v>4860</v>
      </c>
      <c r="J310" s="57">
        <f t="shared" si="41"/>
        <v>4860</v>
      </c>
      <c r="K310" s="57">
        <f t="shared" si="41"/>
        <v>4860</v>
      </c>
      <c r="L310" s="57">
        <v>0</v>
      </c>
      <c r="M310" s="57">
        <v>0</v>
      </c>
      <c r="N310" s="57">
        <f>L310</f>
        <v>0</v>
      </c>
      <c r="O310" s="57">
        <f>K310</f>
        <v>4860</v>
      </c>
      <c r="P310" s="57">
        <f t="shared" ref="P310:P329" si="42">F310</f>
        <v>4860</v>
      </c>
      <c r="Q310" s="57">
        <f t="shared" ref="Q310:Q330" si="43">P310</f>
        <v>4860</v>
      </c>
      <c r="R310" s="57">
        <f t="shared" ref="R310:R330" si="44">Q310</f>
        <v>4860</v>
      </c>
      <c r="S310" s="58">
        <f t="shared" ref="S310:S330" si="45">SUM(G310:R310)</f>
        <v>43740</v>
      </c>
      <c r="T310" s="59"/>
      <c r="U310" s="59"/>
      <c r="V310" s="59"/>
      <c r="W310" s="59"/>
      <c r="X310" s="59"/>
      <c r="Y310" s="4"/>
      <c r="Z310" s="4"/>
      <c r="AA310" s="4"/>
      <c r="AB310" s="4"/>
      <c r="AC310" s="4"/>
    </row>
    <row r="311" spans="1:29" ht="16.5" thickBot="1">
      <c r="A311" s="60" t="s">
        <v>38</v>
      </c>
      <c r="B311" s="61"/>
      <c r="C311" s="61"/>
      <c r="D311" s="61"/>
      <c r="E311" s="62">
        <f>E312+E313</f>
        <v>0.47210000000000002</v>
      </c>
      <c r="F311" s="63">
        <f>E311*E304</f>
        <v>3824</v>
      </c>
      <c r="G311" s="64">
        <f t="shared" si="40"/>
        <v>3824</v>
      </c>
      <c r="H311" s="64">
        <f t="shared" si="41"/>
        <v>3824</v>
      </c>
      <c r="I311" s="64">
        <f t="shared" si="41"/>
        <v>3824</v>
      </c>
      <c r="J311" s="64">
        <f t="shared" si="41"/>
        <v>3824</v>
      </c>
      <c r="K311" s="64">
        <f t="shared" si="41"/>
        <v>3824</v>
      </c>
      <c r="L311" s="64">
        <v>0</v>
      </c>
      <c r="M311" s="64">
        <v>0</v>
      </c>
      <c r="N311" s="64">
        <f t="shared" ref="N311:N330" si="46">L311</f>
        <v>0</v>
      </c>
      <c r="O311" s="64">
        <f t="shared" ref="O311:O330" si="47">K311</f>
        <v>3824</v>
      </c>
      <c r="P311" s="64">
        <f t="shared" si="42"/>
        <v>3824</v>
      </c>
      <c r="Q311" s="64">
        <f t="shared" si="43"/>
        <v>3824</v>
      </c>
      <c r="R311" s="64">
        <f t="shared" si="44"/>
        <v>3824</v>
      </c>
      <c r="S311" s="58">
        <f t="shared" si="45"/>
        <v>34416</v>
      </c>
      <c r="T311" s="59"/>
      <c r="U311" s="59"/>
      <c r="V311" s="59"/>
      <c r="W311" s="59"/>
      <c r="X311" s="59"/>
      <c r="Y311" s="4"/>
      <c r="Z311" s="4"/>
      <c r="AA311" s="4"/>
      <c r="AB311" s="4"/>
      <c r="AC311" s="4"/>
    </row>
    <row r="312" spans="1:29" ht="16.5" thickBot="1">
      <c r="A312" s="65" t="s">
        <v>39</v>
      </c>
      <c r="B312" s="12"/>
      <c r="C312" s="2"/>
      <c r="D312" s="2"/>
      <c r="E312" s="66">
        <v>0.35020000000000001</v>
      </c>
      <c r="F312" s="67">
        <f>E312*E304</f>
        <v>2837</v>
      </c>
      <c r="G312" s="57">
        <f t="shared" si="40"/>
        <v>2837</v>
      </c>
      <c r="H312" s="57">
        <f t="shared" si="41"/>
        <v>2837</v>
      </c>
      <c r="I312" s="57">
        <f t="shared" si="41"/>
        <v>2837</v>
      </c>
      <c r="J312" s="57">
        <f t="shared" si="41"/>
        <v>2837</v>
      </c>
      <c r="K312" s="57">
        <f t="shared" si="41"/>
        <v>2837</v>
      </c>
      <c r="L312" s="57">
        <v>0</v>
      </c>
      <c r="M312" s="57">
        <v>0</v>
      </c>
      <c r="N312" s="57">
        <f t="shared" si="46"/>
        <v>0</v>
      </c>
      <c r="O312" s="57">
        <f t="shared" si="47"/>
        <v>2837</v>
      </c>
      <c r="P312" s="57">
        <f t="shared" si="42"/>
        <v>2837</v>
      </c>
      <c r="Q312" s="57">
        <f t="shared" si="43"/>
        <v>2837</v>
      </c>
      <c r="R312" s="57">
        <f t="shared" si="44"/>
        <v>2837</v>
      </c>
      <c r="S312" s="58">
        <f t="shared" si="45"/>
        <v>25533</v>
      </c>
      <c r="T312" s="59"/>
      <c r="U312" s="59"/>
      <c r="V312" s="59"/>
      <c r="W312" s="59"/>
      <c r="X312" s="59"/>
      <c r="Y312" s="4"/>
      <c r="Z312" s="4"/>
      <c r="AA312" s="4"/>
      <c r="AB312" s="4"/>
    </row>
    <row r="313" spans="1:29" s="110" customFormat="1" ht="16.5" thickBot="1">
      <c r="A313" s="68" t="s">
        <v>40</v>
      </c>
      <c r="B313" s="69"/>
      <c r="C313" s="69"/>
      <c r="D313" s="69"/>
      <c r="E313" s="70">
        <v>0.12189999999999999</v>
      </c>
      <c r="F313" s="71">
        <f>SUM(F314:F321)</f>
        <v>988</v>
      </c>
      <c r="G313" s="57">
        <f t="shared" si="40"/>
        <v>988</v>
      </c>
      <c r="H313" s="57">
        <f t="shared" si="41"/>
        <v>988</v>
      </c>
      <c r="I313" s="57">
        <f t="shared" si="41"/>
        <v>988</v>
      </c>
      <c r="J313" s="57">
        <f t="shared" si="41"/>
        <v>988</v>
      </c>
      <c r="K313" s="57">
        <f t="shared" si="41"/>
        <v>988</v>
      </c>
      <c r="L313" s="57">
        <v>0</v>
      </c>
      <c r="M313" s="57">
        <v>0</v>
      </c>
      <c r="N313" s="57">
        <f t="shared" si="46"/>
        <v>0</v>
      </c>
      <c r="O313" s="57">
        <f t="shared" si="47"/>
        <v>988</v>
      </c>
      <c r="P313" s="57">
        <f t="shared" si="42"/>
        <v>988</v>
      </c>
      <c r="Q313" s="57">
        <f t="shared" si="43"/>
        <v>988</v>
      </c>
      <c r="R313" s="57">
        <f t="shared" si="44"/>
        <v>988</v>
      </c>
      <c r="S313" s="58">
        <f t="shared" si="45"/>
        <v>8892</v>
      </c>
      <c r="T313" s="59"/>
      <c r="U313" s="59"/>
      <c r="V313" s="59"/>
      <c r="W313" s="59"/>
      <c r="X313" s="59"/>
      <c r="Y313"/>
      <c r="Z313"/>
      <c r="AA313"/>
      <c r="AB313"/>
    </row>
    <row r="314" spans="1:29" ht="16.5" thickBot="1">
      <c r="A314" s="65" t="s">
        <v>41</v>
      </c>
      <c r="B314" s="37"/>
      <c r="C314" s="37"/>
      <c r="D314" s="37"/>
      <c r="E314" s="72">
        <v>3.5000000000000003E-2</v>
      </c>
      <c r="F314" s="67">
        <f>E314*E304</f>
        <v>284</v>
      </c>
      <c r="G314" s="57">
        <f t="shared" si="40"/>
        <v>284</v>
      </c>
      <c r="H314" s="57">
        <f t="shared" si="41"/>
        <v>284</v>
      </c>
      <c r="I314" s="57">
        <f t="shared" si="41"/>
        <v>284</v>
      </c>
      <c r="J314" s="57">
        <f t="shared" si="41"/>
        <v>284</v>
      </c>
      <c r="K314" s="57">
        <f t="shared" si="41"/>
        <v>284</v>
      </c>
      <c r="L314" s="57">
        <v>0</v>
      </c>
      <c r="M314" s="57">
        <v>0</v>
      </c>
      <c r="N314" s="57">
        <f t="shared" si="46"/>
        <v>0</v>
      </c>
      <c r="O314" s="57">
        <f t="shared" si="47"/>
        <v>284</v>
      </c>
      <c r="P314" s="57">
        <f t="shared" si="42"/>
        <v>284</v>
      </c>
      <c r="Q314" s="57">
        <f t="shared" si="43"/>
        <v>284</v>
      </c>
      <c r="R314" s="57">
        <f t="shared" si="44"/>
        <v>284</v>
      </c>
      <c r="S314" s="58">
        <f t="shared" si="45"/>
        <v>2556</v>
      </c>
      <c r="T314" s="59"/>
      <c r="U314" s="59"/>
      <c r="V314" s="59"/>
      <c r="W314" s="59"/>
      <c r="X314" s="59"/>
    </row>
    <row r="315" spans="1:29" ht="16.5" thickBot="1">
      <c r="A315" s="65" t="s">
        <v>90</v>
      </c>
      <c r="B315" s="37"/>
      <c r="C315" s="37"/>
      <c r="D315" s="37"/>
      <c r="E315" s="72">
        <v>0.03</v>
      </c>
      <c r="F315" s="67">
        <f>E315*E304</f>
        <v>243</v>
      </c>
      <c r="G315" s="57">
        <f t="shared" si="40"/>
        <v>243</v>
      </c>
      <c r="H315" s="57">
        <f t="shared" si="41"/>
        <v>243</v>
      </c>
      <c r="I315" s="57">
        <f t="shared" si="41"/>
        <v>243</v>
      </c>
      <c r="J315" s="57">
        <f t="shared" si="41"/>
        <v>243</v>
      </c>
      <c r="K315" s="57">
        <f t="shared" si="41"/>
        <v>243</v>
      </c>
      <c r="L315" s="57">
        <v>0</v>
      </c>
      <c r="M315" s="57">
        <v>0</v>
      </c>
      <c r="N315" s="57">
        <f t="shared" si="46"/>
        <v>0</v>
      </c>
      <c r="O315" s="57">
        <f t="shared" si="47"/>
        <v>243</v>
      </c>
      <c r="P315" s="57">
        <f t="shared" si="42"/>
        <v>243</v>
      </c>
      <c r="Q315" s="57">
        <f t="shared" si="43"/>
        <v>243</v>
      </c>
      <c r="R315" s="57">
        <f t="shared" si="44"/>
        <v>243</v>
      </c>
      <c r="S315" s="58">
        <f t="shared" si="45"/>
        <v>2187</v>
      </c>
      <c r="T315" s="59"/>
      <c r="U315" s="59"/>
      <c r="V315" s="59"/>
      <c r="W315" s="59"/>
      <c r="X315" s="59"/>
    </row>
    <row r="316" spans="1:29" ht="16.5" thickBot="1">
      <c r="A316" s="65" t="s">
        <v>42</v>
      </c>
      <c r="B316" s="2"/>
      <c r="C316" s="2"/>
      <c r="D316" s="2"/>
      <c r="E316" s="66">
        <v>1.43E-2</v>
      </c>
      <c r="F316" s="67">
        <f>E316*E304</f>
        <v>116</v>
      </c>
      <c r="G316" s="57">
        <f t="shared" si="40"/>
        <v>116</v>
      </c>
      <c r="H316" s="57">
        <f t="shared" si="41"/>
        <v>116</v>
      </c>
      <c r="I316" s="57">
        <f t="shared" si="41"/>
        <v>116</v>
      </c>
      <c r="J316" s="57">
        <f t="shared" si="41"/>
        <v>116</v>
      </c>
      <c r="K316" s="57">
        <f t="shared" si="41"/>
        <v>116</v>
      </c>
      <c r="L316" s="57">
        <v>0</v>
      </c>
      <c r="M316" s="57">
        <v>0</v>
      </c>
      <c r="N316" s="57">
        <f t="shared" si="46"/>
        <v>0</v>
      </c>
      <c r="O316" s="57">
        <f t="shared" si="47"/>
        <v>116</v>
      </c>
      <c r="P316" s="57">
        <f t="shared" si="42"/>
        <v>116</v>
      </c>
      <c r="Q316" s="57">
        <f t="shared" si="43"/>
        <v>116</v>
      </c>
      <c r="R316" s="57">
        <f t="shared" si="44"/>
        <v>116</v>
      </c>
      <c r="S316" s="58">
        <f t="shared" si="45"/>
        <v>1044</v>
      </c>
      <c r="T316" s="59"/>
      <c r="U316" s="59"/>
      <c r="V316" s="59"/>
      <c r="W316" s="59"/>
      <c r="X316" s="59"/>
    </row>
    <row r="317" spans="1:29" ht="16.5" thickBot="1">
      <c r="A317" s="65" t="s">
        <v>95</v>
      </c>
      <c r="B317" s="2"/>
      <c r="C317" s="2"/>
      <c r="D317" s="2"/>
      <c r="E317" s="66">
        <v>1.43E-2</v>
      </c>
      <c r="F317" s="67">
        <f>E317*E304</f>
        <v>116</v>
      </c>
      <c r="G317" s="57">
        <f>F317</f>
        <v>116</v>
      </c>
      <c r="H317" s="57">
        <f t="shared" si="41"/>
        <v>116</v>
      </c>
      <c r="I317" s="57">
        <f t="shared" si="41"/>
        <v>116</v>
      </c>
      <c r="J317" s="57">
        <f t="shared" si="41"/>
        <v>116</v>
      </c>
      <c r="K317" s="57">
        <f t="shared" si="41"/>
        <v>116</v>
      </c>
      <c r="L317" s="57">
        <v>0</v>
      </c>
      <c r="M317" s="57">
        <v>0</v>
      </c>
      <c r="N317" s="57">
        <f>L317</f>
        <v>0</v>
      </c>
      <c r="O317" s="57">
        <f>K317</f>
        <v>116</v>
      </c>
      <c r="P317" s="57">
        <f>F317</f>
        <v>116</v>
      </c>
      <c r="Q317" s="57">
        <f>P317</f>
        <v>116</v>
      </c>
      <c r="R317" s="57">
        <f>Q317</f>
        <v>116</v>
      </c>
      <c r="S317" s="58">
        <f t="shared" si="45"/>
        <v>1044</v>
      </c>
      <c r="T317" s="59"/>
      <c r="U317" s="59"/>
      <c r="V317" s="59"/>
      <c r="W317" s="59"/>
      <c r="X317" s="59"/>
    </row>
    <row r="318" spans="1:29" ht="16.5" thickBot="1">
      <c r="A318" s="65" t="s">
        <v>96</v>
      </c>
      <c r="B318" s="2"/>
      <c r="C318" s="2"/>
      <c r="D318" s="2"/>
      <c r="E318" s="66">
        <v>1.43E-2</v>
      </c>
      <c r="F318" s="67">
        <f>E318*E304</f>
        <v>116</v>
      </c>
      <c r="G318" s="57">
        <f t="shared" si="40"/>
        <v>116</v>
      </c>
      <c r="H318" s="57">
        <f t="shared" si="41"/>
        <v>116</v>
      </c>
      <c r="I318" s="57">
        <f t="shared" si="41"/>
        <v>116</v>
      </c>
      <c r="J318" s="57">
        <f t="shared" si="41"/>
        <v>116</v>
      </c>
      <c r="K318" s="57">
        <f t="shared" si="41"/>
        <v>116</v>
      </c>
      <c r="L318" s="57">
        <v>0</v>
      </c>
      <c r="M318" s="57">
        <v>0</v>
      </c>
      <c r="N318" s="57">
        <f t="shared" si="46"/>
        <v>0</v>
      </c>
      <c r="O318" s="57">
        <f t="shared" si="47"/>
        <v>116</v>
      </c>
      <c r="P318" s="57">
        <f t="shared" si="42"/>
        <v>116</v>
      </c>
      <c r="Q318" s="57">
        <f t="shared" si="43"/>
        <v>116</v>
      </c>
      <c r="R318" s="57">
        <f t="shared" si="44"/>
        <v>116</v>
      </c>
      <c r="S318" s="58">
        <f t="shared" si="45"/>
        <v>1044</v>
      </c>
      <c r="T318" s="59"/>
      <c r="U318" s="59"/>
      <c r="V318" s="59"/>
      <c r="W318" s="59"/>
      <c r="X318" s="59"/>
    </row>
    <row r="319" spans="1:29" ht="16.5" thickBot="1">
      <c r="A319" s="65" t="s">
        <v>43</v>
      </c>
      <c r="B319" s="2"/>
      <c r="C319" s="2"/>
      <c r="D319" s="2"/>
      <c r="E319" s="66">
        <v>2E-3</v>
      </c>
      <c r="F319" s="67">
        <f>E319*E304</f>
        <v>16</v>
      </c>
      <c r="G319" s="57">
        <f t="shared" si="40"/>
        <v>16</v>
      </c>
      <c r="H319" s="57">
        <f t="shared" si="41"/>
        <v>16</v>
      </c>
      <c r="I319" s="57">
        <f t="shared" si="41"/>
        <v>16</v>
      </c>
      <c r="J319" s="57">
        <f t="shared" si="41"/>
        <v>16</v>
      </c>
      <c r="K319" s="57">
        <f t="shared" si="41"/>
        <v>16</v>
      </c>
      <c r="L319" s="57">
        <v>0</v>
      </c>
      <c r="M319" s="57">
        <v>0</v>
      </c>
      <c r="N319" s="57">
        <f t="shared" si="46"/>
        <v>0</v>
      </c>
      <c r="O319" s="57">
        <f t="shared" si="47"/>
        <v>16</v>
      </c>
      <c r="P319" s="57">
        <f t="shared" si="42"/>
        <v>16</v>
      </c>
      <c r="Q319" s="57">
        <f t="shared" si="43"/>
        <v>16</v>
      </c>
      <c r="R319" s="57">
        <f t="shared" si="44"/>
        <v>16</v>
      </c>
      <c r="S319" s="58">
        <f t="shared" si="45"/>
        <v>144</v>
      </c>
      <c r="T319" s="59"/>
      <c r="U319" s="59"/>
      <c r="V319" s="59"/>
      <c r="W319" s="59"/>
      <c r="X319" s="59"/>
    </row>
    <row r="320" spans="1:29" ht="16.5" thickBot="1">
      <c r="A320" s="65" t="s">
        <v>44</v>
      </c>
      <c r="B320" s="2"/>
      <c r="C320" s="2"/>
      <c r="D320" s="2"/>
      <c r="E320" s="66">
        <v>2E-3</v>
      </c>
      <c r="F320" s="67">
        <f>E320*E304</f>
        <v>16</v>
      </c>
      <c r="G320" s="57">
        <f t="shared" si="40"/>
        <v>16</v>
      </c>
      <c r="H320" s="57">
        <f t="shared" si="41"/>
        <v>16</v>
      </c>
      <c r="I320" s="57">
        <f t="shared" si="41"/>
        <v>16</v>
      </c>
      <c r="J320" s="57">
        <f t="shared" si="41"/>
        <v>16</v>
      </c>
      <c r="K320" s="57">
        <f t="shared" si="41"/>
        <v>16</v>
      </c>
      <c r="L320" s="57">
        <v>0</v>
      </c>
      <c r="M320" s="57">
        <v>0</v>
      </c>
      <c r="N320" s="57">
        <f t="shared" si="46"/>
        <v>0</v>
      </c>
      <c r="O320" s="57">
        <f t="shared" si="47"/>
        <v>16</v>
      </c>
      <c r="P320" s="57">
        <f t="shared" si="42"/>
        <v>16</v>
      </c>
      <c r="Q320" s="57">
        <f t="shared" si="43"/>
        <v>16</v>
      </c>
      <c r="R320" s="57">
        <f t="shared" si="44"/>
        <v>16</v>
      </c>
      <c r="S320" s="58">
        <f t="shared" si="45"/>
        <v>144</v>
      </c>
      <c r="T320" s="59"/>
      <c r="U320" s="59"/>
      <c r="V320" s="59"/>
      <c r="W320" s="59"/>
      <c r="X320" s="59"/>
    </row>
    <row r="321" spans="1:29" ht="16.5" thickBot="1">
      <c r="A321" s="65" t="s">
        <v>45</v>
      </c>
      <c r="B321" s="2"/>
      <c r="C321" s="2"/>
      <c r="D321" s="2"/>
      <c r="E321" s="73">
        <v>0.01</v>
      </c>
      <c r="F321" s="74">
        <f>E321*E304</f>
        <v>81</v>
      </c>
      <c r="G321" s="57">
        <f t="shared" si="40"/>
        <v>81</v>
      </c>
      <c r="H321" s="57">
        <f t="shared" si="41"/>
        <v>81</v>
      </c>
      <c r="I321" s="57">
        <f t="shared" si="41"/>
        <v>81</v>
      </c>
      <c r="J321" s="57">
        <f t="shared" si="41"/>
        <v>81</v>
      </c>
      <c r="K321" s="57">
        <f t="shared" si="41"/>
        <v>81</v>
      </c>
      <c r="L321" s="57">
        <v>0</v>
      </c>
      <c r="M321" s="57">
        <v>0</v>
      </c>
      <c r="N321" s="57">
        <f t="shared" si="46"/>
        <v>0</v>
      </c>
      <c r="O321" s="57">
        <f t="shared" si="47"/>
        <v>81</v>
      </c>
      <c r="P321" s="57">
        <f t="shared" si="42"/>
        <v>81</v>
      </c>
      <c r="Q321" s="57">
        <f t="shared" si="43"/>
        <v>81</v>
      </c>
      <c r="R321" s="57">
        <f t="shared" si="44"/>
        <v>81</v>
      </c>
      <c r="S321" s="58">
        <f t="shared" si="45"/>
        <v>729</v>
      </c>
      <c r="T321" s="59"/>
      <c r="U321" s="59"/>
      <c r="V321" s="59"/>
      <c r="W321" s="59"/>
      <c r="X321" s="59"/>
    </row>
    <row r="322" spans="1:29" ht="16.5" thickBot="1">
      <c r="A322" s="60" t="s">
        <v>46</v>
      </c>
      <c r="B322" s="75"/>
      <c r="C322" s="75"/>
      <c r="D322" s="76"/>
      <c r="E322" s="77">
        <f>E323+E324</f>
        <v>0.12790000000000001</v>
      </c>
      <c r="F322" s="78">
        <f>E322*E304</f>
        <v>1036</v>
      </c>
      <c r="G322" s="64">
        <f t="shared" si="40"/>
        <v>1036</v>
      </c>
      <c r="H322" s="64">
        <f t="shared" si="41"/>
        <v>1036</v>
      </c>
      <c r="I322" s="64">
        <f t="shared" si="41"/>
        <v>1036</v>
      </c>
      <c r="J322" s="64">
        <f t="shared" si="41"/>
        <v>1036</v>
      </c>
      <c r="K322" s="64">
        <f t="shared" si="41"/>
        <v>1036</v>
      </c>
      <c r="L322" s="64">
        <v>0</v>
      </c>
      <c r="M322" s="64">
        <v>0</v>
      </c>
      <c r="N322" s="64">
        <f t="shared" si="46"/>
        <v>0</v>
      </c>
      <c r="O322" s="64">
        <f t="shared" si="47"/>
        <v>1036</v>
      </c>
      <c r="P322" s="64">
        <f t="shared" si="42"/>
        <v>1036</v>
      </c>
      <c r="Q322" s="64">
        <f t="shared" si="43"/>
        <v>1036</v>
      </c>
      <c r="R322" s="64">
        <f t="shared" si="44"/>
        <v>1036</v>
      </c>
      <c r="S322" s="58">
        <f t="shared" si="45"/>
        <v>9324</v>
      </c>
      <c r="T322" s="59"/>
      <c r="U322" s="59"/>
      <c r="V322" s="59"/>
      <c r="W322" s="59"/>
      <c r="X322" s="59"/>
    </row>
    <row r="323" spans="1:29" ht="16.5" thickBot="1">
      <c r="A323" s="79" t="s">
        <v>39</v>
      </c>
      <c r="B323" s="80"/>
      <c r="C323" s="80"/>
      <c r="D323" s="81"/>
      <c r="E323" s="82">
        <v>9.4899999999999998E-2</v>
      </c>
      <c r="F323" s="74">
        <f>E323*E304</f>
        <v>769</v>
      </c>
      <c r="G323" s="57">
        <f t="shared" si="40"/>
        <v>769</v>
      </c>
      <c r="H323" s="57">
        <f t="shared" si="41"/>
        <v>769</v>
      </c>
      <c r="I323" s="57">
        <f t="shared" si="41"/>
        <v>769</v>
      </c>
      <c r="J323" s="57">
        <f t="shared" si="41"/>
        <v>769</v>
      </c>
      <c r="K323" s="57">
        <f t="shared" si="41"/>
        <v>769</v>
      </c>
      <c r="L323" s="57">
        <v>0</v>
      </c>
      <c r="M323" s="57">
        <v>0</v>
      </c>
      <c r="N323" s="57">
        <f t="shared" si="46"/>
        <v>0</v>
      </c>
      <c r="O323" s="57">
        <f t="shared" si="47"/>
        <v>769</v>
      </c>
      <c r="P323" s="57">
        <f t="shared" si="42"/>
        <v>769</v>
      </c>
      <c r="Q323" s="57">
        <f t="shared" si="43"/>
        <v>769</v>
      </c>
      <c r="R323" s="57">
        <f t="shared" si="44"/>
        <v>769</v>
      </c>
      <c r="S323" s="58">
        <f t="shared" si="45"/>
        <v>6921</v>
      </c>
      <c r="T323" s="59"/>
      <c r="U323" s="59"/>
      <c r="V323" s="59"/>
      <c r="W323" s="59"/>
      <c r="X323" s="59"/>
    </row>
    <row r="324" spans="1:29" ht="16.5" thickBot="1">
      <c r="A324" s="79" t="s">
        <v>40</v>
      </c>
      <c r="B324" s="80"/>
      <c r="C324" s="80"/>
      <c r="D324" s="81"/>
      <c r="E324" s="82">
        <v>3.3000000000000002E-2</v>
      </c>
      <c r="F324" s="74">
        <f>E324*E304</f>
        <v>267</v>
      </c>
      <c r="G324" s="57">
        <f t="shared" si="40"/>
        <v>267</v>
      </c>
      <c r="H324" s="57">
        <f t="shared" si="41"/>
        <v>267</v>
      </c>
      <c r="I324" s="57">
        <f t="shared" si="41"/>
        <v>267</v>
      </c>
      <c r="J324" s="57">
        <f t="shared" si="41"/>
        <v>267</v>
      </c>
      <c r="K324" s="57">
        <f t="shared" si="41"/>
        <v>267</v>
      </c>
      <c r="L324" s="57">
        <v>0</v>
      </c>
      <c r="M324" s="57">
        <v>0</v>
      </c>
      <c r="N324" s="57">
        <f t="shared" si="46"/>
        <v>0</v>
      </c>
      <c r="O324" s="57">
        <f t="shared" si="47"/>
        <v>267</v>
      </c>
      <c r="P324" s="57">
        <f t="shared" si="42"/>
        <v>267</v>
      </c>
      <c r="Q324" s="57">
        <f t="shared" si="43"/>
        <v>267</v>
      </c>
      <c r="R324" s="57">
        <f t="shared" si="44"/>
        <v>267</v>
      </c>
      <c r="S324" s="58">
        <f t="shared" si="45"/>
        <v>2403</v>
      </c>
      <c r="T324" s="59"/>
      <c r="U324" s="59"/>
      <c r="V324" s="59"/>
      <c r="W324" s="59"/>
      <c r="X324" s="59"/>
    </row>
    <row r="325" spans="1:29" ht="16.5" thickBot="1">
      <c r="A325" s="60" t="s">
        <v>47</v>
      </c>
      <c r="B325" s="75"/>
      <c r="C325" s="75"/>
      <c r="D325" s="76"/>
      <c r="E325" s="77">
        <v>1.2999999999999999E-3</v>
      </c>
      <c r="F325" s="78">
        <f>E325*E304</f>
        <v>11</v>
      </c>
      <c r="G325" s="64">
        <f t="shared" si="40"/>
        <v>11</v>
      </c>
      <c r="H325" s="64">
        <f t="shared" si="41"/>
        <v>11</v>
      </c>
      <c r="I325" s="64">
        <f t="shared" si="41"/>
        <v>11</v>
      </c>
      <c r="J325" s="64">
        <f t="shared" si="41"/>
        <v>11</v>
      </c>
      <c r="K325" s="64">
        <f t="shared" si="41"/>
        <v>11</v>
      </c>
      <c r="L325" s="64">
        <v>0</v>
      </c>
      <c r="M325" s="64">
        <v>0</v>
      </c>
      <c r="N325" s="64">
        <f t="shared" si="46"/>
        <v>0</v>
      </c>
      <c r="O325" s="64">
        <f t="shared" si="47"/>
        <v>11</v>
      </c>
      <c r="P325" s="64">
        <f t="shared" si="42"/>
        <v>11</v>
      </c>
      <c r="Q325" s="64">
        <f t="shared" si="43"/>
        <v>11</v>
      </c>
      <c r="R325" s="64">
        <f t="shared" si="44"/>
        <v>11</v>
      </c>
      <c r="S325" s="58">
        <f t="shared" si="45"/>
        <v>99</v>
      </c>
      <c r="T325" s="59"/>
      <c r="U325" s="59"/>
      <c r="V325" s="59"/>
      <c r="W325" s="59"/>
      <c r="X325" s="59"/>
    </row>
    <row r="326" spans="1:29" ht="16.5" thickBot="1">
      <c r="A326" s="60" t="s">
        <v>48</v>
      </c>
      <c r="B326" s="60"/>
      <c r="C326" s="61"/>
      <c r="D326" s="83"/>
      <c r="E326" s="84">
        <f>E327+E328+E329</f>
        <v>6.2700000000000006E-2</v>
      </c>
      <c r="F326" s="85">
        <f>E326*E304</f>
        <v>508</v>
      </c>
      <c r="G326" s="64">
        <f t="shared" si="40"/>
        <v>508</v>
      </c>
      <c r="H326" s="64">
        <f t="shared" si="41"/>
        <v>508</v>
      </c>
      <c r="I326" s="64">
        <f t="shared" si="41"/>
        <v>508</v>
      </c>
      <c r="J326" s="64">
        <f t="shared" si="41"/>
        <v>508</v>
      </c>
      <c r="K326" s="64">
        <f t="shared" si="41"/>
        <v>508</v>
      </c>
      <c r="L326" s="64">
        <v>0</v>
      </c>
      <c r="M326" s="64">
        <v>0</v>
      </c>
      <c r="N326" s="64">
        <v>0</v>
      </c>
      <c r="O326" s="64">
        <f t="shared" si="47"/>
        <v>508</v>
      </c>
      <c r="P326" s="64">
        <f t="shared" si="42"/>
        <v>508</v>
      </c>
      <c r="Q326" s="64">
        <f t="shared" si="43"/>
        <v>508</v>
      </c>
      <c r="R326" s="64">
        <f t="shared" si="44"/>
        <v>508</v>
      </c>
      <c r="S326" s="58">
        <f t="shared" si="45"/>
        <v>4572</v>
      </c>
      <c r="T326" s="59"/>
      <c r="U326" s="59"/>
      <c r="V326" s="59"/>
      <c r="W326" s="59"/>
      <c r="X326" s="59"/>
    </row>
    <row r="327" spans="1:29" ht="16.5" thickBot="1">
      <c r="A327" s="65" t="s">
        <v>49</v>
      </c>
      <c r="B327" s="2"/>
      <c r="C327" s="2"/>
      <c r="D327" s="2"/>
      <c r="E327" s="86">
        <v>1.8800000000000001E-2</v>
      </c>
      <c r="F327" s="87">
        <f>E327*E304</f>
        <v>152</v>
      </c>
      <c r="G327" s="57">
        <f t="shared" si="40"/>
        <v>152</v>
      </c>
      <c r="H327" s="57">
        <f t="shared" si="41"/>
        <v>152</v>
      </c>
      <c r="I327" s="57">
        <f t="shared" si="41"/>
        <v>152</v>
      </c>
      <c r="J327" s="57">
        <f t="shared" si="41"/>
        <v>152</v>
      </c>
      <c r="K327" s="57">
        <f t="shared" si="41"/>
        <v>152</v>
      </c>
      <c r="L327" s="57">
        <v>0</v>
      </c>
      <c r="M327" s="57">
        <v>0</v>
      </c>
      <c r="N327" s="57">
        <f t="shared" si="46"/>
        <v>0</v>
      </c>
      <c r="O327" s="57">
        <f t="shared" si="47"/>
        <v>152</v>
      </c>
      <c r="P327" s="57">
        <f t="shared" si="42"/>
        <v>152</v>
      </c>
      <c r="Q327" s="57">
        <f t="shared" si="43"/>
        <v>152</v>
      </c>
      <c r="R327" s="57">
        <f t="shared" si="44"/>
        <v>152</v>
      </c>
      <c r="S327" s="58">
        <f t="shared" si="45"/>
        <v>1368</v>
      </c>
      <c r="T327" s="59"/>
      <c r="U327" s="42"/>
      <c r="V327" s="42"/>
      <c r="W327" s="42"/>
      <c r="X327" s="59"/>
    </row>
    <row r="328" spans="1:29" ht="16.5" thickBot="1">
      <c r="A328" s="65" t="s">
        <v>50</v>
      </c>
      <c r="E328" s="88">
        <v>3.6900000000000002E-2</v>
      </c>
      <c r="F328" s="89">
        <f>E328*E304</f>
        <v>299</v>
      </c>
      <c r="G328" s="57">
        <f t="shared" si="40"/>
        <v>299</v>
      </c>
      <c r="H328" s="57">
        <f t="shared" si="41"/>
        <v>299</v>
      </c>
      <c r="I328" s="57">
        <f t="shared" si="41"/>
        <v>299</v>
      </c>
      <c r="J328" s="57">
        <f t="shared" si="41"/>
        <v>299</v>
      </c>
      <c r="K328" s="57">
        <f t="shared" si="41"/>
        <v>299</v>
      </c>
      <c r="L328" s="57">
        <v>0</v>
      </c>
      <c r="M328" s="57">
        <v>0</v>
      </c>
      <c r="N328" s="57">
        <f t="shared" si="46"/>
        <v>0</v>
      </c>
      <c r="O328" s="57">
        <f t="shared" si="47"/>
        <v>299</v>
      </c>
      <c r="P328" s="57">
        <f t="shared" si="42"/>
        <v>299</v>
      </c>
      <c r="Q328" s="57">
        <f t="shared" si="43"/>
        <v>299</v>
      </c>
      <c r="R328" s="57">
        <f t="shared" si="44"/>
        <v>299</v>
      </c>
      <c r="S328" s="58">
        <f t="shared" si="45"/>
        <v>2691</v>
      </c>
      <c r="T328" s="59"/>
      <c r="U328" s="42"/>
      <c r="V328" s="42"/>
      <c r="W328" s="42"/>
      <c r="X328" s="59"/>
    </row>
    <row r="329" spans="1:29" ht="16.5" thickBot="1">
      <c r="A329" s="65" t="s">
        <v>51</v>
      </c>
      <c r="E329" s="145">
        <v>7.0000000000000001E-3</v>
      </c>
      <c r="F329" s="58">
        <f>E329*E304</f>
        <v>57</v>
      </c>
      <c r="G329" s="57">
        <f t="shared" si="40"/>
        <v>57</v>
      </c>
      <c r="H329" s="57">
        <f t="shared" si="41"/>
        <v>57</v>
      </c>
      <c r="I329" s="57">
        <f t="shared" si="41"/>
        <v>57</v>
      </c>
      <c r="J329" s="57">
        <f t="shared" si="41"/>
        <v>57</v>
      </c>
      <c r="K329" s="57">
        <f t="shared" si="41"/>
        <v>57</v>
      </c>
      <c r="L329" s="57">
        <v>0</v>
      </c>
      <c r="M329" s="57">
        <v>0</v>
      </c>
      <c r="N329" s="57">
        <f t="shared" si="46"/>
        <v>0</v>
      </c>
      <c r="O329" s="57">
        <f t="shared" si="47"/>
        <v>57</v>
      </c>
      <c r="P329" s="57">
        <f t="shared" si="42"/>
        <v>57</v>
      </c>
      <c r="Q329" s="57">
        <f t="shared" si="43"/>
        <v>57</v>
      </c>
      <c r="R329" s="57">
        <f t="shared" si="44"/>
        <v>57</v>
      </c>
      <c r="S329" s="58">
        <f t="shared" si="45"/>
        <v>513</v>
      </c>
      <c r="T329" s="59"/>
      <c r="U329" s="42"/>
      <c r="V329" s="42"/>
      <c r="W329" s="42"/>
      <c r="X329" s="59"/>
    </row>
    <row r="330" spans="1:29" ht="16.5" thickBot="1">
      <c r="A330" s="163" t="s">
        <v>52</v>
      </c>
      <c r="B330" s="164"/>
      <c r="C330" s="164"/>
      <c r="D330" s="165"/>
      <c r="E330" s="77">
        <f>100%-E310-E325-E326</f>
        <v>0.33600000000000002</v>
      </c>
      <c r="F330" s="78">
        <f>E330*E304</f>
        <v>2722</v>
      </c>
      <c r="G330" s="64">
        <f t="shared" si="40"/>
        <v>2722</v>
      </c>
      <c r="H330" s="64">
        <f t="shared" si="41"/>
        <v>2722</v>
      </c>
      <c r="I330" s="64">
        <f t="shared" si="41"/>
        <v>2722</v>
      </c>
      <c r="J330" s="64">
        <f t="shared" si="41"/>
        <v>2722</v>
      </c>
      <c r="K330" s="64">
        <f t="shared" si="41"/>
        <v>2722</v>
      </c>
      <c r="L330" s="64">
        <v>0</v>
      </c>
      <c r="M330" s="64">
        <v>0</v>
      </c>
      <c r="N330" s="64">
        <f t="shared" si="46"/>
        <v>0</v>
      </c>
      <c r="O330" s="64">
        <f t="shared" si="47"/>
        <v>2722</v>
      </c>
      <c r="P330" s="64">
        <f>F330</f>
        <v>2722</v>
      </c>
      <c r="Q330" s="64">
        <f t="shared" si="43"/>
        <v>2722</v>
      </c>
      <c r="R330" s="64">
        <f t="shared" si="44"/>
        <v>2722</v>
      </c>
      <c r="S330" s="58">
        <f t="shared" si="45"/>
        <v>24498</v>
      </c>
      <c r="T330" s="59"/>
      <c r="U330" s="59"/>
      <c r="V330" s="59"/>
      <c r="W330" s="59"/>
      <c r="X330" s="59"/>
    </row>
    <row r="331" spans="1:29" ht="16.5" thickBot="1">
      <c r="A331" s="180" t="s">
        <v>53</v>
      </c>
      <c r="B331" s="181"/>
      <c r="C331" s="181"/>
      <c r="D331" s="182"/>
      <c r="E331" s="91">
        <f>E310+E325+E326+E330</f>
        <v>1</v>
      </c>
      <c r="F331" s="92">
        <f>E304*E331</f>
        <v>8100</v>
      </c>
      <c r="G331" s="93">
        <f t="shared" ref="G331:S331" si="48">G310+G326+G330+G325</f>
        <v>8101</v>
      </c>
      <c r="H331" s="93">
        <f t="shared" si="48"/>
        <v>8101</v>
      </c>
      <c r="I331" s="93">
        <f t="shared" si="48"/>
        <v>8101</v>
      </c>
      <c r="J331" s="93">
        <f t="shared" si="48"/>
        <v>8101</v>
      </c>
      <c r="K331" s="93">
        <f t="shared" si="48"/>
        <v>8101</v>
      </c>
      <c r="L331" s="93">
        <f t="shared" si="48"/>
        <v>0</v>
      </c>
      <c r="M331" s="93">
        <f t="shared" si="48"/>
        <v>0</v>
      </c>
      <c r="N331" s="93">
        <f t="shared" si="48"/>
        <v>0</v>
      </c>
      <c r="O331" s="93">
        <f t="shared" si="48"/>
        <v>8101</v>
      </c>
      <c r="P331" s="93">
        <f t="shared" si="48"/>
        <v>8101</v>
      </c>
      <c r="Q331" s="93">
        <f t="shared" si="48"/>
        <v>8101</v>
      </c>
      <c r="R331" s="93">
        <f t="shared" si="48"/>
        <v>8101</v>
      </c>
      <c r="S331" s="93">
        <f t="shared" si="48"/>
        <v>72909</v>
      </c>
    </row>
    <row r="334" spans="1:29" ht="20.25">
      <c r="A334" s="94" t="s">
        <v>54</v>
      </c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T334" s="95"/>
      <c r="AC334" s="4"/>
    </row>
    <row r="335" spans="1:29" ht="20.25">
      <c r="A335" s="94" t="s">
        <v>93</v>
      </c>
      <c r="C335" s="95"/>
      <c r="D335" s="95"/>
      <c r="E335" s="95"/>
      <c r="F335" s="95"/>
      <c r="G335" s="95"/>
      <c r="H335" s="94" t="s">
        <v>94</v>
      </c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AC335" s="4"/>
    </row>
    <row r="336" spans="1:29" ht="15.75">
      <c r="A336" s="37"/>
      <c r="B336" s="37"/>
      <c r="C336" s="111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112"/>
      <c r="T336" s="43"/>
      <c r="U336" s="37"/>
      <c r="V336" s="37"/>
      <c r="W336" s="37"/>
      <c r="X336" s="37"/>
      <c r="Y336" s="37"/>
      <c r="Z336" s="43"/>
      <c r="AA336" s="43"/>
      <c r="AB336" s="37"/>
      <c r="AC336" s="4"/>
    </row>
    <row r="337" spans="1:29" ht="15.75">
      <c r="A337" s="2"/>
      <c r="B337" s="2"/>
      <c r="C337" s="3"/>
      <c r="D337" s="2"/>
      <c r="E337" s="5"/>
      <c r="F337" s="5"/>
      <c r="G337" s="5"/>
      <c r="J337" s="5"/>
      <c r="K337" s="5"/>
      <c r="L337" s="5"/>
      <c r="M337" s="5"/>
      <c r="N337" s="5"/>
      <c r="O337" s="5"/>
      <c r="P337" s="5"/>
      <c r="Q337" s="5" t="s">
        <v>0</v>
      </c>
      <c r="R337" s="5"/>
      <c r="S337" s="4"/>
      <c r="T337" s="4"/>
      <c r="U337" s="5"/>
      <c r="V337" s="5"/>
      <c r="W337" s="5"/>
      <c r="X337" s="5"/>
      <c r="Y337" s="5"/>
      <c r="Z337" s="4"/>
      <c r="AA337" s="5"/>
      <c r="AB337" s="5"/>
      <c r="AC337" s="4"/>
    </row>
    <row r="338" spans="1:29" ht="15.75">
      <c r="A338" s="2"/>
      <c r="B338" s="2"/>
      <c r="C338" s="3"/>
      <c r="D338" s="2"/>
      <c r="E338" s="2"/>
      <c r="F338" s="2"/>
      <c r="G338" s="2"/>
      <c r="J338" s="2"/>
      <c r="K338" s="2"/>
      <c r="L338" s="2"/>
      <c r="M338" s="2"/>
      <c r="N338" s="2"/>
      <c r="O338" s="2"/>
      <c r="P338" s="2"/>
      <c r="Q338" s="5" t="s">
        <v>1</v>
      </c>
      <c r="R338" s="2"/>
      <c r="S338" s="4"/>
      <c r="T338" s="4"/>
      <c r="U338" s="2"/>
      <c r="V338" s="2"/>
      <c r="W338" s="2"/>
      <c r="X338" s="2"/>
      <c r="Y338" s="2"/>
      <c r="Z338" s="4"/>
      <c r="AA338" s="2"/>
      <c r="AB338" s="2"/>
      <c r="AC338" s="4"/>
    </row>
    <row r="339" spans="1:29" ht="15.75">
      <c r="A339" s="2"/>
      <c r="B339" s="2"/>
      <c r="C339" s="3"/>
      <c r="D339" s="2"/>
      <c r="E339" s="5"/>
      <c r="F339" s="5"/>
      <c r="G339" s="5"/>
      <c r="J339" s="5"/>
      <c r="K339" s="5"/>
      <c r="L339" s="5"/>
      <c r="M339" s="5"/>
      <c r="N339" s="5"/>
      <c r="O339" s="5"/>
      <c r="P339" s="5"/>
      <c r="Q339" s="5" t="s">
        <v>2</v>
      </c>
      <c r="R339" s="5"/>
      <c r="S339" s="4"/>
      <c r="T339" s="4"/>
      <c r="U339" s="5"/>
      <c r="V339" s="5"/>
      <c r="W339" s="5"/>
      <c r="X339" s="5"/>
      <c r="Y339" s="5"/>
      <c r="Z339" s="4"/>
      <c r="AA339" s="5"/>
      <c r="AB339" s="5"/>
      <c r="AC339" s="4"/>
    </row>
    <row r="340" spans="1:29" ht="15.75">
      <c r="A340" s="2"/>
      <c r="B340" s="2"/>
      <c r="C340" s="3"/>
      <c r="D340" s="2"/>
      <c r="E340" s="2"/>
      <c r="F340" s="2"/>
      <c r="G340" s="2"/>
      <c r="J340" s="2"/>
      <c r="K340" s="2"/>
      <c r="L340" s="2"/>
      <c r="M340" s="2"/>
      <c r="N340" s="2"/>
      <c r="O340" s="2"/>
      <c r="P340" s="2"/>
      <c r="Q340" s="5" t="s">
        <v>3</v>
      </c>
      <c r="R340" s="2"/>
      <c r="S340" s="4"/>
      <c r="T340" s="4"/>
      <c r="U340" s="2"/>
      <c r="V340" s="2"/>
      <c r="W340" s="2"/>
      <c r="X340" s="2"/>
      <c r="Y340" s="2"/>
      <c r="Z340" s="4"/>
      <c r="AA340" s="2"/>
      <c r="AB340" s="2"/>
      <c r="AC340" s="4"/>
    </row>
    <row r="341" spans="1:29" ht="15.75">
      <c r="A341" s="2"/>
      <c r="B341" s="2"/>
      <c r="C341" s="2"/>
      <c r="D341" s="2"/>
      <c r="E341" s="2"/>
      <c r="F341" s="5"/>
      <c r="G341" s="5"/>
      <c r="J341" s="5"/>
      <c r="K341" s="5"/>
      <c r="L341" s="5"/>
      <c r="M341" s="5"/>
      <c r="N341" s="5"/>
      <c r="O341" s="5"/>
      <c r="P341" s="5"/>
      <c r="Q341" s="5" t="s">
        <v>97</v>
      </c>
      <c r="R341" s="5"/>
      <c r="S341" s="4"/>
      <c r="T341" s="4"/>
      <c r="U341" s="5"/>
      <c r="V341" s="5"/>
      <c r="W341" s="5"/>
      <c r="X341" s="5"/>
      <c r="Y341" s="5"/>
      <c r="Z341" s="4"/>
      <c r="AA341" s="4"/>
      <c r="AB341" s="5"/>
      <c r="AC341" s="4"/>
    </row>
    <row r="342" spans="1:29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</row>
    <row r="343" spans="1:29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5.75">
      <c r="A345" s="158" t="s">
        <v>4</v>
      </c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4"/>
    </row>
    <row r="346" spans="1:29" ht="15.75">
      <c r="A346" s="2"/>
      <c r="B346" s="2"/>
      <c r="C346" s="6" t="s">
        <v>5</v>
      </c>
      <c r="D346" s="6"/>
      <c r="E346" s="6"/>
      <c r="F346" s="6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2"/>
      <c r="AC346" s="4"/>
    </row>
    <row r="347" spans="1:29" ht="15.75">
      <c r="A347" s="2"/>
      <c r="B347" s="2"/>
      <c r="C347" s="158" t="s">
        <v>6</v>
      </c>
      <c r="D347" s="158"/>
      <c r="E347" s="158"/>
      <c r="F347" s="158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2"/>
      <c r="AC347" s="4"/>
    </row>
    <row r="348" spans="1:29" ht="15.75">
      <c r="A348" s="2"/>
      <c r="B348" s="2"/>
      <c r="C348" s="2"/>
      <c r="D348" s="158" t="s">
        <v>7</v>
      </c>
      <c r="E348" s="158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2"/>
      <c r="AC348" s="4"/>
    </row>
    <row r="349" spans="1:29" ht="15.75">
      <c r="A349" s="2"/>
      <c r="B349" s="2"/>
      <c r="C349" s="166" t="s">
        <v>92</v>
      </c>
      <c r="D349" s="166"/>
      <c r="E349" s="166"/>
      <c r="F349" s="166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2"/>
      <c r="AC349" s="4"/>
    </row>
    <row r="350" spans="1:2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4"/>
    </row>
    <row r="351" spans="1:29" ht="16.5" thickBo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4"/>
    </row>
    <row r="352" spans="1:29" ht="16.5" thickBot="1">
      <c r="A352" s="8"/>
      <c r="B352" s="9"/>
      <c r="C352" s="9"/>
      <c r="D352" s="41"/>
      <c r="E352" s="167" t="s">
        <v>56</v>
      </c>
      <c r="F352" s="168"/>
      <c r="G352" s="96" t="s">
        <v>9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11"/>
      <c r="AC352" s="4"/>
    </row>
    <row r="353" spans="1:29" ht="15.75" customHeight="1">
      <c r="A353" s="12"/>
      <c r="B353" s="5"/>
      <c r="C353" s="5"/>
      <c r="D353" s="44"/>
      <c r="E353" s="183" t="s">
        <v>88</v>
      </c>
      <c r="F353" s="184"/>
      <c r="G353" s="29" t="s">
        <v>10</v>
      </c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4"/>
    </row>
    <row r="354" spans="1:29" ht="24.75" customHeight="1" thickBot="1">
      <c r="A354" s="14"/>
      <c r="B354" s="15" t="s">
        <v>11</v>
      </c>
      <c r="C354" s="15"/>
      <c r="D354" s="50"/>
      <c r="E354" s="185"/>
      <c r="F354" s="186"/>
      <c r="G354" s="10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8"/>
      <c r="AC354" s="4"/>
    </row>
    <row r="355" spans="1:29" ht="16.5" thickBot="1">
      <c r="A355" s="12"/>
      <c r="B355" s="2"/>
      <c r="C355" s="2"/>
      <c r="D355" s="2"/>
      <c r="E355" s="97"/>
      <c r="F355" s="21" t="s">
        <v>12</v>
      </c>
      <c r="G355" s="54" t="s">
        <v>13</v>
      </c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4"/>
    </row>
    <row r="356" spans="1:29" ht="15.75">
      <c r="A356" s="142" t="s">
        <v>14</v>
      </c>
      <c r="B356" s="2"/>
      <c r="C356" s="2"/>
      <c r="D356" s="2"/>
      <c r="E356" s="98">
        <v>150</v>
      </c>
      <c r="F356" s="23"/>
      <c r="G356" s="106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4"/>
    </row>
    <row r="357" spans="1:29" ht="15.75">
      <c r="A357" s="12" t="s">
        <v>15</v>
      </c>
      <c r="B357" s="2"/>
      <c r="C357" s="2"/>
      <c r="D357" s="2"/>
      <c r="E357" s="99">
        <v>8</v>
      </c>
      <c r="F357" s="23"/>
      <c r="G357" s="106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4"/>
    </row>
    <row r="358" spans="1:29" ht="16.5" thickBot="1">
      <c r="A358" s="12" t="s">
        <v>16</v>
      </c>
      <c r="B358" s="2"/>
      <c r="C358" s="2"/>
      <c r="D358" s="2"/>
      <c r="E358" s="99">
        <v>6</v>
      </c>
      <c r="F358" s="23"/>
      <c r="G358" s="106"/>
      <c r="H358" s="18">
        <v>15</v>
      </c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4"/>
    </row>
    <row r="359" spans="1:29" ht="16.5" thickBot="1">
      <c r="A359" s="24" t="s">
        <v>17</v>
      </c>
      <c r="B359" s="25"/>
      <c r="C359" s="25"/>
      <c r="D359" s="25"/>
      <c r="E359" s="100">
        <f>E356*E357*E358</f>
        <v>7200</v>
      </c>
      <c r="F359" s="26">
        <v>100</v>
      </c>
      <c r="G359" s="107">
        <f>E359</f>
        <v>7200</v>
      </c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4"/>
    </row>
    <row r="360" spans="1:29" ht="16.5" thickBot="1">
      <c r="A360" s="12"/>
      <c r="B360" s="2"/>
      <c r="C360" s="2"/>
      <c r="D360" s="2"/>
      <c r="E360" s="101" t="s">
        <v>18</v>
      </c>
      <c r="F360" s="29" t="s">
        <v>19</v>
      </c>
      <c r="G360" s="108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30"/>
      <c r="AC360" s="4"/>
    </row>
    <row r="361" spans="1:29" ht="16.5" thickBot="1">
      <c r="A361" s="14"/>
      <c r="B361" s="16"/>
      <c r="C361" s="16"/>
      <c r="D361" s="16"/>
      <c r="E361" s="102">
        <f>E359*F361</f>
        <v>5400</v>
      </c>
      <c r="F361" s="103">
        <v>0.75</v>
      </c>
      <c r="G361" s="109">
        <f>F361*G359</f>
        <v>5400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6"/>
      <c r="AC361" s="4"/>
    </row>
    <row r="362" spans="1:29" ht="15.75">
      <c r="A362" s="37"/>
      <c r="B362" s="2"/>
      <c r="C362" s="2"/>
      <c r="D362" s="2"/>
      <c r="E362" s="2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0"/>
      <c r="AC362" s="43"/>
    </row>
    <row r="363" spans="1:29" ht="16.5" thickBot="1">
      <c r="A363" s="2"/>
      <c r="B363" s="2"/>
      <c r="C363" s="2"/>
      <c r="D363" s="2"/>
      <c r="E363" s="3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39"/>
      <c r="AC363" s="43"/>
    </row>
    <row r="364" spans="1:29" ht="15.75">
      <c r="A364" s="8"/>
      <c r="B364" s="40"/>
      <c r="C364" s="40"/>
      <c r="D364" s="41"/>
      <c r="E364" s="178"/>
      <c r="F364" s="179"/>
      <c r="G364" s="159" t="s">
        <v>20</v>
      </c>
      <c r="H364" s="160"/>
      <c r="I364" s="161"/>
      <c r="J364" s="159" t="s">
        <v>21</v>
      </c>
      <c r="K364" s="160"/>
      <c r="L364" s="161"/>
      <c r="M364" s="159" t="s">
        <v>22</v>
      </c>
      <c r="N364" s="160"/>
      <c r="O364" s="161"/>
      <c r="P364" s="159" t="s">
        <v>23</v>
      </c>
      <c r="Q364" s="160"/>
      <c r="R364" s="161"/>
      <c r="S364" s="10" t="s">
        <v>24</v>
      </c>
      <c r="T364" s="42"/>
      <c r="U364" s="42"/>
      <c r="V364" s="162"/>
      <c r="W364" s="162"/>
      <c r="X364" s="162"/>
      <c r="Y364" s="4"/>
      <c r="Z364" s="4"/>
      <c r="AA364" s="4"/>
      <c r="AB364" s="4"/>
      <c r="AC364" s="43"/>
    </row>
    <row r="365" spans="1:29" ht="16.5" thickBot="1">
      <c r="A365" s="12"/>
      <c r="B365" s="5" t="s">
        <v>11</v>
      </c>
      <c r="C365" s="5"/>
      <c r="D365" s="44"/>
      <c r="E365" s="45"/>
      <c r="F365" s="2"/>
      <c r="G365" s="46" t="s">
        <v>25</v>
      </c>
      <c r="H365" s="47" t="s">
        <v>26</v>
      </c>
      <c r="I365" s="48" t="s">
        <v>27</v>
      </c>
      <c r="J365" s="46" t="s">
        <v>28</v>
      </c>
      <c r="K365" s="47" t="s">
        <v>29</v>
      </c>
      <c r="L365" s="48" t="s">
        <v>30</v>
      </c>
      <c r="M365" s="46" t="s">
        <v>31</v>
      </c>
      <c r="N365" s="47" t="s">
        <v>32</v>
      </c>
      <c r="O365" s="48" t="s">
        <v>33</v>
      </c>
      <c r="P365" s="46" t="s">
        <v>34</v>
      </c>
      <c r="Q365" s="47" t="s">
        <v>35</v>
      </c>
      <c r="R365" s="48" t="s">
        <v>36</v>
      </c>
      <c r="S365" s="17"/>
      <c r="T365" s="49"/>
      <c r="U365" s="49"/>
      <c r="V365" s="49"/>
      <c r="W365" s="49"/>
      <c r="X365" s="49"/>
      <c r="Y365" s="4"/>
      <c r="Z365" s="4"/>
      <c r="AA365" s="4"/>
      <c r="AB365" s="4"/>
      <c r="AC365" s="43"/>
    </row>
    <row r="366" spans="1:29" ht="16.5" thickBot="1">
      <c r="A366" s="14"/>
      <c r="B366" s="16"/>
      <c r="C366" s="16"/>
      <c r="D366" s="50"/>
      <c r="E366" s="20" t="s">
        <v>12</v>
      </c>
      <c r="F366" s="51" t="s">
        <v>13</v>
      </c>
      <c r="G366" s="52"/>
      <c r="H366" s="53"/>
      <c r="I366" s="53"/>
      <c r="J366" s="52"/>
      <c r="K366" s="53"/>
      <c r="L366" s="53"/>
      <c r="M366" s="52"/>
      <c r="N366" s="53"/>
      <c r="O366" s="53"/>
      <c r="P366" s="52"/>
      <c r="Q366" s="53"/>
      <c r="R366" s="53"/>
      <c r="S366" s="54" t="s">
        <v>13</v>
      </c>
      <c r="T366" s="42"/>
      <c r="U366" s="42"/>
      <c r="V366" s="42"/>
      <c r="W366" s="42"/>
      <c r="X366" s="42"/>
      <c r="Y366" s="4"/>
      <c r="Z366" s="4"/>
      <c r="AA366" s="4"/>
      <c r="AB366" s="4"/>
      <c r="AC366" s="4"/>
    </row>
    <row r="367" spans="1:29" ht="16.5" thickBot="1">
      <c r="A367" s="169" t="s">
        <v>37</v>
      </c>
      <c r="B367" s="170"/>
      <c r="C367" s="170"/>
      <c r="D367" s="171"/>
      <c r="E367" s="55">
        <f>E368+E379</f>
        <v>0.6</v>
      </c>
      <c r="F367" s="56">
        <f>E367*E361</f>
        <v>3240</v>
      </c>
      <c r="G367" s="57">
        <f t="shared" ref="G367:G386" si="49">F367</f>
        <v>3240</v>
      </c>
      <c r="H367" s="57">
        <f t="shared" ref="H367:K387" si="50">G367</f>
        <v>3240</v>
      </c>
      <c r="I367" s="57">
        <f t="shared" si="50"/>
        <v>3240</v>
      </c>
      <c r="J367" s="57">
        <f t="shared" si="50"/>
        <v>3240</v>
      </c>
      <c r="K367" s="57">
        <f t="shared" si="50"/>
        <v>3240</v>
      </c>
      <c r="L367" s="57">
        <v>0</v>
      </c>
      <c r="M367" s="57">
        <v>0</v>
      </c>
      <c r="N367" s="57">
        <f>L367</f>
        <v>0</v>
      </c>
      <c r="O367" s="57">
        <f>K367</f>
        <v>3240</v>
      </c>
      <c r="P367" s="57">
        <f t="shared" ref="P367:P386" si="51">F367</f>
        <v>3240</v>
      </c>
      <c r="Q367" s="57">
        <f t="shared" ref="Q367:Q387" si="52">P367</f>
        <v>3240</v>
      </c>
      <c r="R367" s="57">
        <f t="shared" ref="R367:R387" si="53">Q367</f>
        <v>3240</v>
      </c>
      <c r="S367" s="58">
        <f t="shared" ref="S367:S387" si="54">SUM(G367:R367)</f>
        <v>29160</v>
      </c>
      <c r="T367" s="59"/>
      <c r="U367" s="59"/>
      <c r="V367" s="59"/>
      <c r="W367" s="59"/>
      <c r="X367" s="59"/>
      <c r="Y367" s="4"/>
      <c r="Z367" s="4"/>
      <c r="AA367" s="4"/>
      <c r="AB367" s="4"/>
      <c r="AC367" s="4"/>
    </row>
    <row r="368" spans="1:29" ht="16.5" thickBot="1">
      <c r="A368" s="60" t="s">
        <v>38</v>
      </c>
      <c r="B368" s="61"/>
      <c r="C368" s="61"/>
      <c r="D368" s="61"/>
      <c r="E368" s="62">
        <f>E369+E370</f>
        <v>0.47210000000000002</v>
      </c>
      <c r="F368" s="63">
        <f>E368*E361</f>
        <v>2549</v>
      </c>
      <c r="G368" s="64">
        <f t="shared" si="49"/>
        <v>2549</v>
      </c>
      <c r="H368" s="64">
        <f t="shared" si="50"/>
        <v>2549</v>
      </c>
      <c r="I368" s="64">
        <f t="shared" si="50"/>
        <v>2549</v>
      </c>
      <c r="J368" s="64">
        <f t="shared" si="50"/>
        <v>2549</v>
      </c>
      <c r="K368" s="64">
        <f t="shared" si="50"/>
        <v>2549</v>
      </c>
      <c r="L368" s="64">
        <v>0</v>
      </c>
      <c r="M368" s="64">
        <v>0</v>
      </c>
      <c r="N368" s="64">
        <f t="shared" ref="N368:N387" si="55">L368</f>
        <v>0</v>
      </c>
      <c r="O368" s="64">
        <f t="shared" ref="O368:O387" si="56">K368</f>
        <v>2549</v>
      </c>
      <c r="P368" s="64">
        <f t="shared" si="51"/>
        <v>2549</v>
      </c>
      <c r="Q368" s="64">
        <f t="shared" si="52"/>
        <v>2549</v>
      </c>
      <c r="R368" s="64">
        <f t="shared" si="53"/>
        <v>2549</v>
      </c>
      <c r="S368" s="58">
        <f t="shared" si="54"/>
        <v>22941</v>
      </c>
      <c r="T368" s="59"/>
      <c r="U368" s="59"/>
      <c r="V368" s="59"/>
      <c r="W368" s="59"/>
      <c r="X368" s="59"/>
      <c r="Y368" s="4"/>
      <c r="Z368" s="4"/>
      <c r="AA368" s="4"/>
      <c r="AB368" s="4"/>
      <c r="AC368" s="4"/>
    </row>
    <row r="369" spans="1:28" ht="16.5" thickBot="1">
      <c r="A369" s="65" t="s">
        <v>39</v>
      </c>
      <c r="B369" s="12"/>
      <c r="C369" s="2"/>
      <c r="D369" s="2"/>
      <c r="E369" s="66">
        <v>0.35020000000000001</v>
      </c>
      <c r="F369" s="67">
        <f>E369*E361</f>
        <v>1891</v>
      </c>
      <c r="G369" s="57">
        <f t="shared" si="49"/>
        <v>1891</v>
      </c>
      <c r="H369" s="57">
        <f t="shared" si="50"/>
        <v>1891</v>
      </c>
      <c r="I369" s="57">
        <f t="shared" si="50"/>
        <v>1891</v>
      </c>
      <c r="J369" s="57">
        <f t="shared" si="50"/>
        <v>1891</v>
      </c>
      <c r="K369" s="57">
        <f t="shared" si="50"/>
        <v>1891</v>
      </c>
      <c r="L369" s="57">
        <v>0</v>
      </c>
      <c r="M369" s="57">
        <v>0</v>
      </c>
      <c r="N369" s="57">
        <f t="shared" si="55"/>
        <v>0</v>
      </c>
      <c r="O369" s="57">
        <f t="shared" si="56"/>
        <v>1891</v>
      </c>
      <c r="P369" s="57">
        <f t="shared" si="51"/>
        <v>1891</v>
      </c>
      <c r="Q369" s="57">
        <f t="shared" si="52"/>
        <v>1891</v>
      </c>
      <c r="R369" s="57">
        <f t="shared" si="53"/>
        <v>1891</v>
      </c>
      <c r="S369" s="58">
        <f t="shared" si="54"/>
        <v>17019</v>
      </c>
      <c r="T369" s="59"/>
      <c r="U369" s="59"/>
      <c r="V369" s="59"/>
      <c r="W369" s="59"/>
      <c r="X369" s="59"/>
      <c r="Y369" s="4"/>
      <c r="Z369" s="4"/>
      <c r="AA369" s="4"/>
      <c r="AB369" s="4"/>
    </row>
    <row r="370" spans="1:28" s="110" customFormat="1" ht="16.5" thickBot="1">
      <c r="A370" s="68" t="s">
        <v>40</v>
      </c>
      <c r="B370" s="69"/>
      <c r="C370" s="69"/>
      <c r="D370" s="69"/>
      <c r="E370" s="70">
        <v>0.12189999999999999</v>
      </c>
      <c r="F370" s="71">
        <f>SUM(F371:F378)</f>
        <v>658</v>
      </c>
      <c r="G370" s="57">
        <f t="shared" si="49"/>
        <v>658</v>
      </c>
      <c r="H370" s="57">
        <f t="shared" si="50"/>
        <v>658</v>
      </c>
      <c r="I370" s="57">
        <f t="shared" si="50"/>
        <v>658</v>
      </c>
      <c r="J370" s="57">
        <f t="shared" si="50"/>
        <v>658</v>
      </c>
      <c r="K370" s="57">
        <f t="shared" si="50"/>
        <v>658</v>
      </c>
      <c r="L370" s="57">
        <v>0</v>
      </c>
      <c r="M370" s="57">
        <v>0</v>
      </c>
      <c r="N370" s="57">
        <f t="shared" si="55"/>
        <v>0</v>
      </c>
      <c r="O370" s="57">
        <f t="shared" si="56"/>
        <v>658</v>
      </c>
      <c r="P370" s="57">
        <f t="shared" si="51"/>
        <v>658</v>
      </c>
      <c r="Q370" s="57">
        <f t="shared" si="52"/>
        <v>658</v>
      </c>
      <c r="R370" s="57">
        <f t="shared" si="53"/>
        <v>658</v>
      </c>
      <c r="S370" s="58">
        <f t="shared" si="54"/>
        <v>5922</v>
      </c>
      <c r="T370" s="59"/>
      <c r="U370" s="59"/>
      <c r="V370" s="59"/>
      <c r="W370" s="59"/>
      <c r="X370" s="59"/>
      <c r="Y370"/>
      <c r="Z370"/>
      <c r="AA370"/>
      <c r="AB370"/>
    </row>
    <row r="371" spans="1:28" ht="16.5" thickBot="1">
      <c r="A371" s="65" t="s">
        <v>41</v>
      </c>
      <c r="B371" s="37"/>
      <c r="C371" s="37"/>
      <c r="D371" s="37"/>
      <c r="E371" s="72">
        <v>3.5000000000000003E-2</v>
      </c>
      <c r="F371" s="67">
        <f>E371*E361</f>
        <v>189</v>
      </c>
      <c r="G371" s="57">
        <f t="shared" si="49"/>
        <v>189</v>
      </c>
      <c r="H371" s="57">
        <f t="shared" si="50"/>
        <v>189</v>
      </c>
      <c r="I371" s="57">
        <f t="shared" si="50"/>
        <v>189</v>
      </c>
      <c r="J371" s="57">
        <f t="shared" si="50"/>
        <v>189</v>
      </c>
      <c r="K371" s="57">
        <f t="shared" si="50"/>
        <v>189</v>
      </c>
      <c r="L371" s="57">
        <v>0</v>
      </c>
      <c r="M371" s="57">
        <v>0</v>
      </c>
      <c r="N371" s="57">
        <f t="shared" si="55"/>
        <v>0</v>
      </c>
      <c r="O371" s="57">
        <f t="shared" si="56"/>
        <v>189</v>
      </c>
      <c r="P371" s="57">
        <f t="shared" si="51"/>
        <v>189</v>
      </c>
      <c r="Q371" s="57">
        <f t="shared" si="52"/>
        <v>189</v>
      </c>
      <c r="R371" s="57">
        <f t="shared" si="53"/>
        <v>189</v>
      </c>
      <c r="S371" s="58">
        <f t="shared" si="54"/>
        <v>1701</v>
      </c>
      <c r="T371" s="59"/>
      <c r="U371" s="59"/>
      <c r="V371" s="59"/>
      <c r="W371" s="59"/>
      <c r="X371" s="59"/>
    </row>
    <row r="372" spans="1:28" ht="16.5" thickBot="1">
      <c r="A372" s="65" t="s">
        <v>90</v>
      </c>
      <c r="B372" s="37"/>
      <c r="C372" s="37"/>
      <c r="D372" s="37"/>
      <c r="E372" s="72">
        <v>0.03</v>
      </c>
      <c r="F372" s="67">
        <f>E372*E361</f>
        <v>162</v>
      </c>
      <c r="G372" s="57">
        <f t="shared" si="49"/>
        <v>162</v>
      </c>
      <c r="H372" s="57">
        <f t="shared" si="50"/>
        <v>162</v>
      </c>
      <c r="I372" s="57">
        <f t="shared" si="50"/>
        <v>162</v>
      </c>
      <c r="J372" s="57">
        <f t="shared" si="50"/>
        <v>162</v>
      </c>
      <c r="K372" s="57">
        <f t="shared" si="50"/>
        <v>162</v>
      </c>
      <c r="L372" s="57">
        <v>0</v>
      </c>
      <c r="M372" s="57">
        <v>0</v>
      </c>
      <c r="N372" s="57">
        <f t="shared" si="55"/>
        <v>0</v>
      </c>
      <c r="O372" s="57">
        <f t="shared" si="56"/>
        <v>162</v>
      </c>
      <c r="P372" s="57">
        <f t="shared" si="51"/>
        <v>162</v>
      </c>
      <c r="Q372" s="57">
        <f t="shared" si="52"/>
        <v>162</v>
      </c>
      <c r="R372" s="57">
        <f t="shared" si="53"/>
        <v>162</v>
      </c>
      <c r="S372" s="58">
        <f t="shared" si="54"/>
        <v>1458</v>
      </c>
      <c r="T372" s="59"/>
      <c r="U372" s="59"/>
      <c r="V372" s="59"/>
      <c r="W372" s="59"/>
      <c r="X372" s="59"/>
    </row>
    <row r="373" spans="1:28" ht="16.5" thickBot="1">
      <c r="A373" s="65" t="s">
        <v>42</v>
      </c>
      <c r="B373" s="2"/>
      <c r="C373" s="2"/>
      <c r="D373" s="2"/>
      <c r="E373" s="66">
        <v>1.43E-2</v>
      </c>
      <c r="F373" s="67">
        <f>E373*E361</f>
        <v>77</v>
      </c>
      <c r="G373" s="57">
        <f t="shared" si="49"/>
        <v>77</v>
      </c>
      <c r="H373" s="57">
        <f t="shared" si="50"/>
        <v>77</v>
      </c>
      <c r="I373" s="57">
        <f t="shared" si="50"/>
        <v>77</v>
      </c>
      <c r="J373" s="57">
        <f t="shared" si="50"/>
        <v>77</v>
      </c>
      <c r="K373" s="57">
        <f t="shared" si="50"/>
        <v>77</v>
      </c>
      <c r="L373" s="57">
        <v>0</v>
      </c>
      <c r="M373" s="57">
        <v>0</v>
      </c>
      <c r="N373" s="57">
        <f t="shared" si="55"/>
        <v>0</v>
      </c>
      <c r="O373" s="57">
        <f t="shared" si="56"/>
        <v>77</v>
      </c>
      <c r="P373" s="57">
        <f t="shared" si="51"/>
        <v>77</v>
      </c>
      <c r="Q373" s="57">
        <f t="shared" si="52"/>
        <v>77</v>
      </c>
      <c r="R373" s="57">
        <f t="shared" si="53"/>
        <v>77</v>
      </c>
      <c r="S373" s="58">
        <f t="shared" si="54"/>
        <v>693</v>
      </c>
      <c r="T373" s="59"/>
      <c r="U373" s="59"/>
      <c r="V373" s="59"/>
      <c r="W373" s="59"/>
      <c r="X373" s="59"/>
    </row>
    <row r="374" spans="1:28" ht="16.5" thickBot="1">
      <c r="A374" s="65" t="s">
        <v>95</v>
      </c>
      <c r="B374" s="2"/>
      <c r="C374" s="2"/>
      <c r="D374" s="2"/>
      <c r="E374" s="66">
        <v>1.43E-2</v>
      </c>
      <c r="F374" s="67">
        <f>E374*E361</f>
        <v>77</v>
      </c>
      <c r="G374" s="57">
        <f>F374</f>
        <v>77</v>
      </c>
      <c r="H374" s="57">
        <f t="shared" si="50"/>
        <v>77</v>
      </c>
      <c r="I374" s="57">
        <f t="shared" si="50"/>
        <v>77</v>
      </c>
      <c r="J374" s="57">
        <f t="shared" si="50"/>
        <v>77</v>
      </c>
      <c r="K374" s="57">
        <f t="shared" si="50"/>
        <v>77</v>
      </c>
      <c r="L374" s="57">
        <v>0</v>
      </c>
      <c r="M374" s="57">
        <v>0</v>
      </c>
      <c r="N374" s="57">
        <f>L374</f>
        <v>0</v>
      </c>
      <c r="O374" s="57">
        <f>K374</f>
        <v>77</v>
      </c>
      <c r="P374" s="57">
        <f>F374</f>
        <v>77</v>
      </c>
      <c r="Q374" s="57">
        <f>P374</f>
        <v>77</v>
      </c>
      <c r="R374" s="57">
        <f>Q374</f>
        <v>77</v>
      </c>
      <c r="S374" s="58">
        <f t="shared" si="54"/>
        <v>693</v>
      </c>
      <c r="T374" s="59"/>
      <c r="U374" s="59"/>
      <c r="V374" s="59"/>
      <c r="W374" s="59"/>
      <c r="X374" s="59"/>
    </row>
    <row r="375" spans="1:28" ht="16.5" thickBot="1">
      <c r="A375" s="65" t="s">
        <v>96</v>
      </c>
      <c r="B375" s="2"/>
      <c r="C375" s="2"/>
      <c r="D375" s="2"/>
      <c r="E375" s="66">
        <v>1.43E-2</v>
      </c>
      <c r="F375" s="67">
        <f>E375*E361</f>
        <v>77</v>
      </c>
      <c r="G375" s="57">
        <f t="shared" si="49"/>
        <v>77</v>
      </c>
      <c r="H375" s="57">
        <f t="shared" si="50"/>
        <v>77</v>
      </c>
      <c r="I375" s="57">
        <f t="shared" si="50"/>
        <v>77</v>
      </c>
      <c r="J375" s="57">
        <f t="shared" si="50"/>
        <v>77</v>
      </c>
      <c r="K375" s="57">
        <f t="shared" si="50"/>
        <v>77</v>
      </c>
      <c r="L375" s="57">
        <v>0</v>
      </c>
      <c r="M375" s="57">
        <v>0</v>
      </c>
      <c r="N375" s="57">
        <f t="shared" si="55"/>
        <v>0</v>
      </c>
      <c r="O375" s="57">
        <f t="shared" si="56"/>
        <v>77</v>
      </c>
      <c r="P375" s="57">
        <f t="shared" si="51"/>
        <v>77</v>
      </c>
      <c r="Q375" s="57">
        <f t="shared" si="52"/>
        <v>77</v>
      </c>
      <c r="R375" s="57">
        <f t="shared" si="53"/>
        <v>77</v>
      </c>
      <c r="S375" s="58">
        <f t="shared" si="54"/>
        <v>693</v>
      </c>
      <c r="T375" s="59"/>
      <c r="U375" s="59"/>
      <c r="V375" s="59"/>
      <c r="W375" s="59"/>
      <c r="X375" s="59"/>
    </row>
    <row r="376" spans="1:28" ht="16.5" thickBot="1">
      <c r="A376" s="65" t="s">
        <v>43</v>
      </c>
      <c r="B376" s="2"/>
      <c r="C376" s="2"/>
      <c r="D376" s="2"/>
      <c r="E376" s="66">
        <v>2E-3</v>
      </c>
      <c r="F376" s="67">
        <f>E376*E361</f>
        <v>11</v>
      </c>
      <c r="G376" s="57">
        <f t="shared" si="49"/>
        <v>11</v>
      </c>
      <c r="H376" s="57">
        <f t="shared" si="50"/>
        <v>11</v>
      </c>
      <c r="I376" s="57">
        <f t="shared" si="50"/>
        <v>11</v>
      </c>
      <c r="J376" s="57">
        <f t="shared" si="50"/>
        <v>11</v>
      </c>
      <c r="K376" s="57">
        <f t="shared" si="50"/>
        <v>11</v>
      </c>
      <c r="L376" s="57">
        <v>0</v>
      </c>
      <c r="M376" s="57">
        <v>0</v>
      </c>
      <c r="N376" s="57">
        <f t="shared" si="55"/>
        <v>0</v>
      </c>
      <c r="O376" s="57">
        <f t="shared" si="56"/>
        <v>11</v>
      </c>
      <c r="P376" s="57">
        <f t="shared" si="51"/>
        <v>11</v>
      </c>
      <c r="Q376" s="57">
        <f t="shared" si="52"/>
        <v>11</v>
      </c>
      <c r="R376" s="57">
        <f t="shared" si="53"/>
        <v>11</v>
      </c>
      <c r="S376" s="58">
        <f t="shared" si="54"/>
        <v>99</v>
      </c>
      <c r="T376" s="59"/>
      <c r="U376" s="59"/>
      <c r="V376" s="59"/>
      <c r="W376" s="59"/>
      <c r="X376" s="59"/>
    </row>
    <row r="377" spans="1:28" ht="16.5" thickBot="1">
      <c r="A377" s="65" t="s">
        <v>44</v>
      </c>
      <c r="B377" s="2"/>
      <c r="C377" s="2"/>
      <c r="D377" s="2"/>
      <c r="E377" s="66">
        <v>2E-3</v>
      </c>
      <c r="F377" s="67">
        <f>E377*E361</f>
        <v>11</v>
      </c>
      <c r="G377" s="57">
        <f t="shared" si="49"/>
        <v>11</v>
      </c>
      <c r="H377" s="57">
        <f t="shared" si="50"/>
        <v>11</v>
      </c>
      <c r="I377" s="57">
        <f t="shared" si="50"/>
        <v>11</v>
      </c>
      <c r="J377" s="57">
        <f t="shared" si="50"/>
        <v>11</v>
      </c>
      <c r="K377" s="57">
        <f t="shared" si="50"/>
        <v>11</v>
      </c>
      <c r="L377" s="57">
        <v>0</v>
      </c>
      <c r="M377" s="57">
        <v>0</v>
      </c>
      <c r="N377" s="57">
        <f t="shared" si="55"/>
        <v>0</v>
      </c>
      <c r="O377" s="57">
        <f t="shared" si="56"/>
        <v>11</v>
      </c>
      <c r="P377" s="57">
        <f t="shared" si="51"/>
        <v>11</v>
      </c>
      <c r="Q377" s="57">
        <f t="shared" si="52"/>
        <v>11</v>
      </c>
      <c r="R377" s="57">
        <f t="shared" si="53"/>
        <v>11</v>
      </c>
      <c r="S377" s="58">
        <f t="shared" si="54"/>
        <v>99</v>
      </c>
      <c r="T377" s="59"/>
      <c r="U377" s="59"/>
      <c r="V377" s="59"/>
      <c r="W377" s="59"/>
      <c r="X377" s="59"/>
    </row>
    <row r="378" spans="1:28" ht="16.5" thickBot="1">
      <c r="A378" s="65" t="s">
        <v>45</v>
      </c>
      <c r="B378" s="2"/>
      <c r="C378" s="2"/>
      <c r="D378" s="2"/>
      <c r="E378" s="73">
        <v>0.01</v>
      </c>
      <c r="F378" s="74">
        <f>E378*E361</f>
        <v>54</v>
      </c>
      <c r="G378" s="57">
        <f t="shared" si="49"/>
        <v>54</v>
      </c>
      <c r="H378" s="57">
        <f t="shared" si="50"/>
        <v>54</v>
      </c>
      <c r="I378" s="57">
        <f t="shared" si="50"/>
        <v>54</v>
      </c>
      <c r="J378" s="57">
        <f t="shared" si="50"/>
        <v>54</v>
      </c>
      <c r="K378" s="57">
        <f t="shared" si="50"/>
        <v>54</v>
      </c>
      <c r="L378" s="57">
        <v>0</v>
      </c>
      <c r="M378" s="57">
        <v>0</v>
      </c>
      <c r="N378" s="57">
        <f t="shared" si="55"/>
        <v>0</v>
      </c>
      <c r="O378" s="57">
        <f t="shared" si="56"/>
        <v>54</v>
      </c>
      <c r="P378" s="57">
        <f t="shared" si="51"/>
        <v>54</v>
      </c>
      <c r="Q378" s="57">
        <f t="shared" si="52"/>
        <v>54</v>
      </c>
      <c r="R378" s="57">
        <f t="shared" si="53"/>
        <v>54</v>
      </c>
      <c r="S378" s="58">
        <f t="shared" si="54"/>
        <v>486</v>
      </c>
      <c r="T378" s="59"/>
      <c r="U378" s="59"/>
      <c r="V378" s="59"/>
      <c r="W378" s="59"/>
      <c r="X378" s="59"/>
    </row>
    <row r="379" spans="1:28" ht="16.5" thickBot="1">
      <c r="A379" s="60" t="s">
        <v>46</v>
      </c>
      <c r="B379" s="75"/>
      <c r="C379" s="75"/>
      <c r="D379" s="76"/>
      <c r="E379" s="77">
        <f>E380+E381</f>
        <v>0.12790000000000001</v>
      </c>
      <c r="F379" s="78">
        <f>E379*E361</f>
        <v>691</v>
      </c>
      <c r="G379" s="64">
        <f t="shared" si="49"/>
        <v>691</v>
      </c>
      <c r="H379" s="64">
        <f t="shared" si="50"/>
        <v>691</v>
      </c>
      <c r="I379" s="64">
        <f t="shared" si="50"/>
        <v>691</v>
      </c>
      <c r="J379" s="64">
        <f t="shared" si="50"/>
        <v>691</v>
      </c>
      <c r="K379" s="64">
        <f t="shared" si="50"/>
        <v>691</v>
      </c>
      <c r="L379" s="64">
        <v>0</v>
      </c>
      <c r="M379" s="64">
        <v>0</v>
      </c>
      <c r="N379" s="64">
        <f t="shared" si="55"/>
        <v>0</v>
      </c>
      <c r="O379" s="64">
        <f t="shared" si="56"/>
        <v>691</v>
      </c>
      <c r="P379" s="64">
        <f t="shared" si="51"/>
        <v>691</v>
      </c>
      <c r="Q379" s="64">
        <f t="shared" si="52"/>
        <v>691</v>
      </c>
      <c r="R379" s="64">
        <f t="shared" si="53"/>
        <v>691</v>
      </c>
      <c r="S379" s="58">
        <f t="shared" si="54"/>
        <v>6219</v>
      </c>
      <c r="T379" s="59"/>
      <c r="U379" s="59"/>
      <c r="V379" s="59"/>
      <c r="W379" s="59"/>
      <c r="X379" s="59"/>
    </row>
    <row r="380" spans="1:28" ht="16.5" thickBot="1">
      <c r="A380" s="79" t="s">
        <v>39</v>
      </c>
      <c r="B380" s="80"/>
      <c r="C380" s="80"/>
      <c r="D380" s="81"/>
      <c r="E380" s="82">
        <v>9.4899999999999998E-2</v>
      </c>
      <c r="F380" s="74">
        <f>E380*E361</f>
        <v>512</v>
      </c>
      <c r="G380" s="57">
        <f t="shared" si="49"/>
        <v>512</v>
      </c>
      <c r="H380" s="57">
        <f t="shared" si="50"/>
        <v>512</v>
      </c>
      <c r="I380" s="57">
        <f t="shared" si="50"/>
        <v>512</v>
      </c>
      <c r="J380" s="57">
        <f t="shared" si="50"/>
        <v>512</v>
      </c>
      <c r="K380" s="57">
        <f t="shared" si="50"/>
        <v>512</v>
      </c>
      <c r="L380" s="57">
        <v>0</v>
      </c>
      <c r="M380" s="57">
        <v>0</v>
      </c>
      <c r="N380" s="57">
        <f t="shared" si="55"/>
        <v>0</v>
      </c>
      <c r="O380" s="57">
        <f t="shared" si="56"/>
        <v>512</v>
      </c>
      <c r="P380" s="57">
        <f t="shared" si="51"/>
        <v>512</v>
      </c>
      <c r="Q380" s="57">
        <f t="shared" si="52"/>
        <v>512</v>
      </c>
      <c r="R380" s="57">
        <f t="shared" si="53"/>
        <v>512</v>
      </c>
      <c r="S380" s="58">
        <f t="shared" si="54"/>
        <v>4608</v>
      </c>
      <c r="T380" s="59"/>
      <c r="U380" s="59"/>
      <c r="V380" s="59"/>
      <c r="W380" s="59"/>
      <c r="X380" s="59"/>
    </row>
    <row r="381" spans="1:28" ht="16.5" thickBot="1">
      <c r="A381" s="79" t="s">
        <v>40</v>
      </c>
      <c r="B381" s="80"/>
      <c r="C381" s="80"/>
      <c r="D381" s="81"/>
      <c r="E381" s="82">
        <v>3.3000000000000002E-2</v>
      </c>
      <c r="F381" s="74">
        <f>E381*E361</f>
        <v>178</v>
      </c>
      <c r="G381" s="57">
        <f t="shared" si="49"/>
        <v>178</v>
      </c>
      <c r="H381" s="57">
        <f t="shared" si="50"/>
        <v>178</v>
      </c>
      <c r="I381" s="57">
        <f t="shared" si="50"/>
        <v>178</v>
      </c>
      <c r="J381" s="57">
        <f t="shared" si="50"/>
        <v>178</v>
      </c>
      <c r="K381" s="57">
        <f t="shared" si="50"/>
        <v>178</v>
      </c>
      <c r="L381" s="57">
        <v>0</v>
      </c>
      <c r="M381" s="57">
        <v>0</v>
      </c>
      <c r="N381" s="57">
        <f t="shared" si="55"/>
        <v>0</v>
      </c>
      <c r="O381" s="57">
        <f t="shared" si="56"/>
        <v>178</v>
      </c>
      <c r="P381" s="57">
        <f t="shared" si="51"/>
        <v>178</v>
      </c>
      <c r="Q381" s="57">
        <f t="shared" si="52"/>
        <v>178</v>
      </c>
      <c r="R381" s="57">
        <f t="shared" si="53"/>
        <v>178</v>
      </c>
      <c r="S381" s="58">
        <f t="shared" si="54"/>
        <v>1602</v>
      </c>
      <c r="T381" s="59"/>
      <c r="U381" s="59"/>
      <c r="V381" s="59"/>
      <c r="W381" s="59"/>
      <c r="X381" s="59"/>
    </row>
    <row r="382" spans="1:28" ht="16.5" thickBot="1">
      <c r="A382" s="60" t="s">
        <v>47</v>
      </c>
      <c r="B382" s="75"/>
      <c r="C382" s="75"/>
      <c r="D382" s="76"/>
      <c r="E382" s="77">
        <v>1.2999999999999999E-3</v>
      </c>
      <c r="F382" s="78">
        <f>E382*E361</f>
        <v>7</v>
      </c>
      <c r="G382" s="64">
        <f t="shared" si="49"/>
        <v>7</v>
      </c>
      <c r="H382" s="64">
        <f t="shared" si="50"/>
        <v>7</v>
      </c>
      <c r="I382" s="64">
        <f t="shared" si="50"/>
        <v>7</v>
      </c>
      <c r="J382" s="64">
        <f t="shared" si="50"/>
        <v>7</v>
      </c>
      <c r="K382" s="64">
        <f t="shared" si="50"/>
        <v>7</v>
      </c>
      <c r="L382" s="64">
        <v>0</v>
      </c>
      <c r="M382" s="64">
        <v>0</v>
      </c>
      <c r="N382" s="64">
        <f t="shared" si="55"/>
        <v>0</v>
      </c>
      <c r="O382" s="64">
        <f t="shared" si="56"/>
        <v>7</v>
      </c>
      <c r="P382" s="64">
        <f t="shared" si="51"/>
        <v>7</v>
      </c>
      <c r="Q382" s="64">
        <f t="shared" si="52"/>
        <v>7</v>
      </c>
      <c r="R382" s="64">
        <f t="shared" si="53"/>
        <v>7</v>
      </c>
      <c r="S382" s="58">
        <f t="shared" si="54"/>
        <v>63</v>
      </c>
      <c r="T382" s="59"/>
      <c r="U382" s="59"/>
      <c r="V382" s="59"/>
      <c r="W382" s="59"/>
      <c r="X382" s="59"/>
    </row>
    <row r="383" spans="1:28" ht="16.5" thickBot="1">
      <c r="A383" s="60" t="s">
        <v>48</v>
      </c>
      <c r="B383" s="60"/>
      <c r="C383" s="61"/>
      <c r="D383" s="83"/>
      <c r="E383" s="84">
        <f>E384+E385+E386</f>
        <v>6.2700000000000006E-2</v>
      </c>
      <c r="F383" s="85">
        <f>E383*E361</f>
        <v>339</v>
      </c>
      <c r="G383" s="64">
        <f t="shared" si="49"/>
        <v>339</v>
      </c>
      <c r="H383" s="64">
        <f t="shared" si="50"/>
        <v>339</v>
      </c>
      <c r="I383" s="64">
        <f t="shared" si="50"/>
        <v>339</v>
      </c>
      <c r="J383" s="64">
        <f t="shared" si="50"/>
        <v>339</v>
      </c>
      <c r="K383" s="64">
        <f t="shared" si="50"/>
        <v>339</v>
      </c>
      <c r="L383" s="64">
        <v>0</v>
      </c>
      <c r="M383" s="64">
        <v>0</v>
      </c>
      <c r="N383" s="64">
        <f t="shared" si="55"/>
        <v>0</v>
      </c>
      <c r="O383" s="64">
        <f t="shared" si="56"/>
        <v>339</v>
      </c>
      <c r="P383" s="64">
        <f t="shared" si="51"/>
        <v>339</v>
      </c>
      <c r="Q383" s="64">
        <f t="shared" si="52"/>
        <v>339</v>
      </c>
      <c r="R383" s="64">
        <f t="shared" si="53"/>
        <v>339</v>
      </c>
      <c r="S383" s="58">
        <f t="shared" si="54"/>
        <v>3051</v>
      </c>
      <c r="T383" s="59"/>
      <c r="U383" s="59"/>
      <c r="V383" s="59"/>
      <c r="W383" s="59"/>
      <c r="X383" s="59"/>
    </row>
    <row r="384" spans="1:28" ht="16.5" thickBot="1">
      <c r="A384" s="65" t="s">
        <v>49</v>
      </c>
      <c r="B384" s="2"/>
      <c r="C384" s="2"/>
      <c r="D384" s="2"/>
      <c r="E384" s="86">
        <v>1.8800000000000001E-2</v>
      </c>
      <c r="F384" s="87">
        <f>E384*E361</f>
        <v>102</v>
      </c>
      <c r="G384" s="57">
        <f t="shared" si="49"/>
        <v>102</v>
      </c>
      <c r="H384" s="57">
        <f t="shared" si="50"/>
        <v>102</v>
      </c>
      <c r="I384" s="57">
        <f t="shared" si="50"/>
        <v>102</v>
      </c>
      <c r="J384" s="57">
        <f t="shared" si="50"/>
        <v>102</v>
      </c>
      <c r="K384" s="57">
        <f t="shared" si="50"/>
        <v>102</v>
      </c>
      <c r="L384" s="57">
        <v>0</v>
      </c>
      <c r="M384" s="57">
        <v>0</v>
      </c>
      <c r="N384" s="57">
        <f t="shared" si="55"/>
        <v>0</v>
      </c>
      <c r="O384" s="57">
        <f t="shared" si="56"/>
        <v>102</v>
      </c>
      <c r="P384" s="57">
        <f t="shared" si="51"/>
        <v>102</v>
      </c>
      <c r="Q384" s="57">
        <f t="shared" si="52"/>
        <v>102</v>
      </c>
      <c r="R384" s="57">
        <f t="shared" si="53"/>
        <v>102</v>
      </c>
      <c r="S384" s="58">
        <f t="shared" si="54"/>
        <v>918</v>
      </c>
      <c r="T384" s="59"/>
      <c r="U384" s="42"/>
      <c r="V384" s="42"/>
      <c r="W384" s="42"/>
      <c r="X384" s="59"/>
    </row>
    <row r="385" spans="1:29" ht="16.5" thickBot="1">
      <c r="A385" s="65" t="s">
        <v>50</v>
      </c>
      <c r="E385" s="72">
        <v>3.6900000000000002E-2</v>
      </c>
      <c r="F385" s="89">
        <f>E385*E361</f>
        <v>199</v>
      </c>
      <c r="G385" s="57">
        <f t="shared" si="49"/>
        <v>199</v>
      </c>
      <c r="H385" s="57">
        <f t="shared" si="50"/>
        <v>199</v>
      </c>
      <c r="I385" s="57">
        <f t="shared" si="50"/>
        <v>199</v>
      </c>
      <c r="J385" s="57">
        <f t="shared" si="50"/>
        <v>199</v>
      </c>
      <c r="K385" s="57">
        <f t="shared" si="50"/>
        <v>199</v>
      </c>
      <c r="L385" s="57">
        <v>0</v>
      </c>
      <c r="M385" s="57">
        <v>0</v>
      </c>
      <c r="N385" s="57">
        <f t="shared" si="55"/>
        <v>0</v>
      </c>
      <c r="O385" s="57">
        <f t="shared" si="56"/>
        <v>199</v>
      </c>
      <c r="P385" s="57">
        <f t="shared" si="51"/>
        <v>199</v>
      </c>
      <c r="Q385" s="57">
        <f t="shared" si="52"/>
        <v>199</v>
      </c>
      <c r="R385" s="57">
        <f t="shared" si="53"/>
        <v>199</v>
      </c>
      <c r="S385" s="58">
        <f t="shared" si="54"/>
        <v>1791</v>
      </c>
      <c r="T385" s="59"/>
      <c r="U385" s="42"/>
      <c r="V385" s="42"/>
      <c r="W385" s="42"/>
      <c r="X385" s="59"/>
    </row>
    <row r="386" spans="1:29" ht="16.5" thickBot="1">
      <c r="A386" s="65" t="s">
        <v>51</v>
      </c>
      <c r="E386" s="88">
        <v>7.0000000000000001E-3</v>
      </c>
      <c r="F386" s="58">
        <f>E386*E361</f>
        <v>38</v>
      </c>
      <c r="G386" s="57">
        <f t="shared" si="49"/>
        <v>38</v>
      </c>
      <c r="H386" s="57">
        <f t="shared" si="50"/>
        <v>38</v>
      </c>
      <c r="I386" s="57">
        <f t="shared" si="50"/>
        <v>38</v>
      </c>
      <c r="J386" s="57">
        <f t="shared" si="50"/>
        <v>38</v>
      </c>
      <c r="K386" s="57">
        <f t="shared" si="50"/>
        <v>38</v>
      </c>
      <c r="L386" s="57">
        <v>0</v>
      </c>
      <c r="M386" s="57">
        <v>0</v>
      </c>
      <c r="N386" s="57">
        <f t="shared" si="55"/>
        <v>0</v>
      </c>
      <c r="O386" s="57">
        <f t="shared" si="56"/>
        <v>38</v>
      </c>
      <c r="P386" s="57">
        <f t="shared" si="51"/>
        <v>38</v>
      </c>
      <c r="Q386" s="57">
        <f t="shared" si="52"/>
        <v>38</v>
      </c>
      <c r="R386" s="57">
        <f t="shared" si="53"/>
        <v>38</v>
      </c>
      <c r="S386" s="58">
        <f t="shared" si="54"/>
        <v>342</v>
      </c>
      <c r="T386" s="59"/>
      <c r="U386" s="42"/>
      <c r="V386" s="42"/>
      <c r="W386" s="42"/>
      <c r="X386" s="59"/>
    </row>
    <row r="387" spans="1:29" ht="16.5" thickBot="1">
      <c r="A387" s="163" t="s">
        <v>52</v>
      </c>
      <c r="B387" s="164"/>
      <c r="C387" s="164"/>
      <c r="D387" s="165"/>
      <c r="E387" s="90">
        <f>100%-E367-E382-E383</f>
        <v>0.33600000000000002</v>
      </c>
      <c r="F387" s="78">
        <f>E387*E361</f>
        <v>1814</v>
      </c>
      <c r="G387" s="64">
        <f>F387</f>
        <v>1814</v>
      </c>
      <c r="H387" s="64">
        <f t="shared" si="50"/>
        <v>1814</v>
      </c>
      <c r="I387" s="64">
        <f t="shared" si="50"/>
        <v>1814</v>
      </c>
      <c r="J387" s="64">
        <f t="shared" si="50"/>
        <v>1814</v>
      </c>
      <c r="K387" s="64">
        <f t="shared" si="50"/>
        <v>1814</v>
      </c>
      <c r="L387" s="64">
        <v>0</v>
      </c>
      <c r="M387" s="64">
        <v>0</v>
      </c>
      <c r="N387" s="64">
        <f t="shared" si="55"/>
        <v>0</v>
      </c>
      <c r="O387" s="64">
        <f t="shared" si="56"/>
        <v>1814</v>
      </c>
      <c r="P387" s="64">
        <f>F387</f>
        <v>1814</v>
      </c>
      <c r="Q387" s="64">
        <f t="shared" si="52"/>
        <v>1814</v>
      </c>
      <c r="R387" s="64">
        <f t="shared" si="53"/>
        <v>1814</v>
      </c>
      <c r="S387" s="58">
        <f t="shared" si="54"/>
        <v>16326</v>
      </c>
      <c r="T387" s="59"/>
      <c r="U387" s="59"/>
      <c r="V387" s="59"/>
      <c r="W387" s="59"/>
      <c r="X387" s="59"/>
    </row>
    <row r="388" spans="1:29" ht="16.5" thickBot="1">
      <c r="A388" s="180" t="s">
        <v>53</v>
      </c>
      <c r="B388" s="181"/>
      <c r="C388" s="181"/>
      <c r="D388" s="182"/>
      <c r="E388" s="91">
        <f>E367+E382+E383+E387</f>
        <v>1</v>
      </c>
      <c r="F388" s="92">
        <f>E361*E388</f>
        <v>5400</v>
      </c>
      <c r="G388" s="93">
        <f>G367+G383+G387+G382</f>
        <v>5400</v>
      </c>
      <c r="H388" s="93">
        <f t="shared" ref="H388:S388" si="57">H367+H383+H387+H382</f>
        <v>5400</v>
      </c>
      <c r="I388" s="93">
        <f t="shared" si="57"/>
        <v>5400</v>
      </c>
      <c r="J388" s="93">
        <f t="shared" si="57"/>
        <v>5400</v>
      </c>
      <c r="K388" s="93">
        <f t="shared" si="57"/>
        <v>5400</v>
      </c>
      <c r="L388" s="93">
        <f t="shared" si="57"/>
        <v>0</v>
      </c>
      <c r="M388" s="93">
        <f t="shared" si="57"/>
        <v>0</v>
      </c>
      <c r="N388" s="93">
        <f t="shared" si="57"/>
        <v>0</v>
      </c>
      <c r="O388" s="93">
        <f t="shared" si="57"/>
        <v>5400</v>
      </c>
      <c r="P388" s="93">
        <f t="shared" si="57"/>
        <v>5400</v>
      </c>
      <c r="Q388" s="93">
        <f t="shared" si="57"/>
        <v>5400</v>
      </c>
      <c r="R388" s="93">
        <f t="shared" si="57"/>
        <v>5400</v>
      </c>
      <c r="S388" s="93">
        <f t="shared" si="57"/>
        <v>48600</v>
      </c>
    </row>
    <row r="391" spans="1:29" ht="20.25">
      <c r="A391" s="94" t="s">
        <v>54</v>
      </c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T391" s="95"/>
      <c r="AC391" s="4"/>
    </row>
    <row r="392" spans="1:29" ht="20.25">
      <c r="A392" s="94" t="s">
        <v>93</v>
      </c>
      <c r="C392" s="95"/>
      <c r="D392" s="95"/>
      <c r="E392" s="95"/>
      <c r="F392" s="95"/>
      <c r="G392" s="95"/>
      <c r="H392" s="94" t="s">
        <v>94</v>
      </c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AC392" s="4"/>
    </row>
    <row r="393" spans="1:29" ht="15.75">
      <c r="A393" s="2"/>
      <c r="B393" s="2"/>
      <c r="C393" s="3"/>
      <c r="D393" s="2"/>
      <c r="E393" s="5"/>
      <c r="F393" s="5"/>
      <c r="G393" s="5"/>
      <c r="J393" s="5"/>
      <c r="K393" s="5"/>
      <c r="L393" s="5"/>
      <c r="M393" s="5"/>
      <c r="N393" s="5"/>
      <c r="O393" s="5"/>
      <c r="P393" s="5"/>
      <c r="Q393" s="5" t="s">
        <v>0</v>
      </c>
      <c r="R393" s="5"/>
      <c r="S393" s="4"/>
      <c r="T393" s="4"/>
      <c r="U393" s="5"/>
      <c r="V393" s="5"/>
      <c r="W393" s="5"/>
      <c r="X393" s="5"/>
      <c r="Y393" s="5"/>
      <c r="Z393" s="4"/>
      <c r="AA393" s="5"/>
      <c r="AB393" s="5"/>
      <c r="AC393" s="4"/>
    </row>
    <row r="394" spans="1:29" ht="15.75">
      <c r="A394" s="2"/>
      <c r="B394" s="2"/>
      <c r="C394" s="3"/>
      <c r="D394" s="2"/>
      <c r="E394" s="2"/>
      <c r="F394" s="2"/>
      <c r="G394" s="2"/>
      <c r="J394" s="2"/>
      <c r="K394" s="2"/>
      <c r="L394" s="2"/>
      <c r="M394" s="2"/>
      <c r="N394" s="2"/>
      <c r="O394" s="2"/>
      <c r="P394" s="2"/>
      <c r="Q394" s="5" t="s">
        <v>1</v>
      </c>
      <c r="R394" s="2"/>
      <c r="S394" s="4"/>
      <c r="T394" s="4"/>
      <c r="U394" s="2"/>
      <c r="V394" s="2"/>
      <c r="W394" s="2"/>
      <c r="X394" s="2"/>
      <c r="Y394" s="2"/>
      <c r="Z394" s="4"/>
      <c r="AA394" s="2"/>
      <c r="AB394" s="2"/>
      <c r="AC394" s="4"/>
    </row>
    <row r="395" spans="1:29" ht="15.75">
      <c r="A395" s="2"/>
      <c r="B395" s="2"/>
      <c r="C395" s="3"/>
      <c r="D395" s="2"/>
      <c r="E395" s="5"/>
      <c r="F395" s="5"/>
      <c r="G395" s="5"/>
      <c r="J395" s="5"/>
      <c r="K395" s="5"/>
      <c r="L395" s="5"/>
      <c r="M395" s="5"/>
      <c r="N395" s="5"/>
      <c r="O395" s="5"/>
      <c r="P395" s="5"/>
      <c r="Q395" s="5" t="s">
        <v>2</v>
      </c>
      <c r="R395" s="5"/>
      <c r="S395" s="4"/>
      <c r="T395" s="4"/>
      <c r="U395" s="5"/>
      <c r="V395" s="5"/>
      <c r="W395" s="5"/>
      <c r="X395" s="5"/>
      <c r="Y395" s="5"/>
      <c r="Z395" s="4"/>
      <c r="AA395" s="5"/>
      <c r="AB395" s="5"/>
      <c r="AC395" s="4"/>
    </row>
    <row r="396" spans="1:29" ht="15.75">
      <c r="A396" s="2"/>
      <c r="B396" s="2"/>
      <c r="C396" s="3"/>
      <c r="D396" s="2"/>
      <c r="E396" s="2"/>
      <c r="F396" s="2"/>
      <c r="G396" s="2"/>
      <c r="J396" s="2"/>
      <c r="K396" s="2"/>
      <c r="L396" s="2"/>
      <c r="M396" s="2"/>
      <c r="N396" s="2"/>
      <c r="O396" s="2"/>
      <c r="P396" s="2"/>
      <c r="Q396" s="5" t="s">
        <v>3</v>
      </c>
      <c r="R396" s="2"/>
      <c r="S396" s="4"/>
      <c r="T396" s="4"/>
      <c r="U396" s="2"/>
      <c r="V396" s="2"/>
      <c r="W396" s="2"/>
      <c r="X396" s="2"/>
      <c r="Y396" s="2"/>
      <c r="Z396" s="4"/>
      <c r="AA396" s="2"/>
      <c r="AB396" s="2"/>
      <c r="AC396" s="4"/>
    </row>
    <row r="397" spans="1:29" ht="15.75">
      <c r="A397" s="2"/>
      <c r="B397" s="2"/>
      <c r="C397" s="2"/>
      <c r="D397" s="2"/>
      <c r="E397" s="2"/>
      <c r="F397" s="5"/>
      <c r="G397" s="5"/>
      <c r="J397" s="5"/>
      <c r="K397" s="5"/>
      <c r="L397" s="5"/>
      <c r="M397" s="5"/>
      <c r="N397" s="5"/>
      <c r="O397" s="5"/>
      <c r="P397" s="5"/>
      <c r="Q397" s="5" t="s">
        <v>97</v>
      </c>
      <c r="R397" s="5"/>
      <c r="S397" s="4"/>
      <c r="T397" s="4"/>
      <c r="U397" s="5"/>
      <c r="V397" s="5"/>
      <c r="W397" s="5"/>
      <c r="X397" s="5"/>
      <c r="Y397" s="5"/>
      <c r="Z397" s="4"/>
      <c r="AA397" s="4"/>
      <c r="AB397" s="5"/>
      <c r="AC397" s="4"/>
    </row>
    <row r="398" spans="1:29" ht="15.75">
      <c r="A398" s="2"/>
      <c r="B398" s="2"/>
      <c r="C398" s="2"/>
      <c r="D398" s="2"/>
      <c r="E398" s="2"/>
      <c r="F398" s="5"/>
      <c r="G398" s="5"/>
      <c r="J398" s="5"/>
      <c r="K398" s="5"/>
      <c r="L398" s="5"/>
      <c r="M398" s="5"/>
      <c r="N398" s="5"/>
      <c r="O398" s="5"/>
      <c r="P398" s="5"/>
      <c r="Q398" s="5"/>
      <c r="R398" s="5"/>
      <c r="S398" s="4"/>
      <c r="T398" s="4"/>
      <c r="U398" s="5"/>
      <c r="V398" s="5"/>
      <c r="W398" s="5"/>
      <c r="X398" s="5"/>
      <c r="Y398" s="5"/>
      <c r="Z398" s="4"/>
      <c r="AA398" s="4"/>
      <c r="AB398" s="5"/>
      <c r="AC398" s="4"/>
    </row>
    <row r="399" spans="1:29" ht="15.75">
      <c r="A399" s="2"/>
      <c r="B399" s="2"/>
      <c r="C399" s="2"/>
      <c r="D399" s="2"/>
      <c r="E399" s="2"/>
      <c r="F399" s="5"/>
      <c r="G399" s="5"/>
      <c r="J399" s="5"/>
      <c r="K399" s="5"/>
      <c r="L399" s="5"/>
      <c r="M399" s="5"/>
      <c r="N399" s="5"/>
      <c r="O399" s="5"/>
      <c r="P399" s="5"/>
      <c r="Q399" s="5"/>
      <c r="R399" s="5"/>
      <c r="S399" s="4"/>
      <c r="T399" s="4"/>
      <c r="U399" s="5"/>
      <c r="V399" s="5"/>
      <c r="W399" s="5"/>
      <c r="X399" s="5"/>
      <c r="Y399" s="5"/>
      <c r="Z399" s="4"/>
      <c r="AA399" s="4"/>
      <c r="AB399" s="5"/>
      <c r="AC399" s="4"/>
    </row>
    <row r="400" spans="1:29" ht="15.75">
      <c r="A400" s="2"/>
      <c r="B400" s="2"/>
      <c r="C400" s="2"/>
      <c r="D400" s="2"/>
      <c r="E400" s="2"/>
      <c r="F400" s="5"/>
      <c r="G400" s="5"/>
      <c r="J400" s="5"/>
      <c r="K400" s="5"/>
      <c r="L400" s="5"/>
      <c r="M400" s="5"/>
      <c r="N400" s="5"/>
      <c r="O400" s="5"/>
      <c r="P400" s="5"/>
      <c r="Q400" s="5"/>
      <c r="R400" s="5"/>
      <c r="S400" s="4"/>
      <c r="T400" s="4"/>
      <c r="U400" s="5"/>
      <c r="V400" s="5"/>
      <c r="W400" s="5"/>
      <c r="X400" s="5"/>
      <c r="Y400" s="5"/>
      <c r="Z400" s="4"/>
      <c r="AA400" s="4"/>
      <c r="AB400" s="5"/>
      <c r="AC400" s="4"/>
    </row>
    <row r="401" spans="1:29" ht="15.75">
      <c r="A401" s="2"/>
      <c r="B401" s="2"/>
      <c r="C401" s="2"/>
      <c r="D401" s="2"/>
      <c r="E401" s="2"/>
      <c r="F401" s="5"/>
      <c r="G401" s="5"/>
      <c r="J401" s="5"/>
      <c r="K401" s="5"/>
      <c r="L401" s="5"/>
      <c r="M401" s="5"/>
      <c r="N401" s="5"/>
      <c r="O401" s="5"/>
      <c r="P401" s="5"/>
      <c r="Q401" s="5"/>
      <c r="R401" s="5"/>
      <c r="S401" s="4"/>
      <c r="T401" s="4"/>
      <c r="U401" s="5"/>
      <c r="V401" s="5"/>
      <c r="W401" s="5"/>
      <c r="X401" s="5"/>
      <c r="Y401" s="5"/>
      <c r="Z401" s="4"/>
      <c r="AA401" s="4"/>
      <c r="AB401" s="5"/>
      <c r="AC401" s="4"/>
    </row>
    <row r="402" spans="1:29" ht="15.75">
      <c r="A402" s="2"/>
      <c r="B402" s="2"/>
      <c r="C402" s="2"/>
      <c r="D402" s="2"/>
      <c r="E402" s="2"/>
      <c r="F402" s="5"/>
      <c r="G402" s="5"/>
      <c r="J402" s="5"/>
      <c r="K402" s="5"/>
      <c r="L402" s="5"/>
      <c r="M402" s="5"/>
      <c r="N402" s="5"/>
      <c r="O402" s="5"/>
      <c r="P402" s="5"/>
      <c r="Q402" s="5"/>
      <c r="R402" s="5"/>
      <c r="S402" s="4"/>
      <c r="T402" s="4"/>
      <c r="U402" s="5"/>
      <c r="V402" s="5"/>
      <c r="W402" s="5"/>
      <c r="X402" s="5"/>
      <c r="Y402" s="5"/>
      <c r="Z402" s="4"/>
      <c r="AA402" s="4"/>
      <c r="AB402" s="5"/>
      <c r="AC402" s="4"/>
    </row>
    <row r="403" spans="1:29" ht="15.75">
      <c r="A403" s="2"/>
      <c r="B403" s="2"/>
      <c r="C403" s="2"/>
      <c r="D403" s="2"/>
      <c r="E403" s="2"/>
      <c r="F403" s="5"/>
      <c r="G403" s="5"/>
      <c r="J403" s="5"/>
      <c r="K403" s="5"/>
      <c r="L403" s="5"/>
      <c r="M403" s="5"/>
      <c r="N403" s="5"/>
      <c r="O403" s="5"/>
      <c r="P403" s="5"/>
      <c r="Q403" s="5"/>
      <c r="R403" s="5"/>
      <c r="S403" s="4"/>
      <c r="T403" s="4"/>
      <c r="U403" s="5"/>
      <c r="V403" s="5"/>
      <c r="W403" s="5"/>
      <c r="X403" s="5"/>
      <c r="Y403" s="5"/>
      <c r="Z403" s="4"/>
      <c r="AA403" s="4"/>
      <c r="AB403" s="5"/>
      <c r="AC403" s="4"/>
    </row>
    <row r="404" spans="1:29" ht="15.75">
      <c r="A404" s="158" t="s">
        <v>4</v>
      </c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</row>
    <row r="405" spans="1:29" ht="15.75">
      <c r="A405" s="2"/>
      <c r="B405" s="2"/>
      <c r="C405" s="6" t="s">
        <v>5</v>
      </c>
      <c r="D405" s="6"/>
      <c r="E405" s="6"/>
      <c r="F405" s="6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2"/>
    </row>
    <row r="406" spans="1:29" ht="15.75">
      <c r="A406" s="2"/>
      <c r="B406" s="2"/>
      <c r="C406" s="158" t="s">
        <v>6</v>
      </c>
      <c r="D406" s="158"/>
      <c r="E406" s="158"/>
      <c r="F406" s="158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2"/>
    </row>
    <row r="407" spans="1:29" ht="15.75">
      <c r="A407" s="2"/>
      <c r="B407" s="2"/>
      <c r="C407" s="2"/>
      <c r="D407" s="158" t="s">
        <v>7</v>
      </c>
      <c r="E407" s="158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"/>
    </row>
    <row r="408" spans="1:29" ht="15.75">
      <c r="A408" s="2"/>
      <c r="B408" s="2"/>
      <c r="C408" s="166" t="s">
        <v>100</v>
      </c>
      <c r="D408" s="166"/>
      <c r="E408" s="166"/>
      <c r="F408" s="166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2"/>
    </row>
    <row r="409" spans="1:2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9" ht="16.5" thickBot="1">
      <c r="A410" s="2"/>
      <c r="B410" s="2"/>
      <c r="C410" s="2"/>
      <c r="D410" s="2"/>
      <c r="E410" s="2"/>
      <c r="F410" s="2"/>
      <c r="G410" s="2" t="s">
        <v>98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9" ht="16.5" thickBot="1">
      <c r="A411" s="8"/>
      <c r="B411" s="9"/>
      <c r="C411" s="9"/>
      <c r="D411" s="9"/>
      <c r="E411" s="176" t="s">
        <v>8</v>
      </c>
      <c r="F411" s="177"/>
      <c r="G411" s="10" t="s">
        <v>9</v>
      </c>
      <c r="H411" s="6"/>
      <c r="I411" s="6"/>
      <c r="J411" s="6"/>
      <c r="K411" s="152"/>
      <c r="L411" s="152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11"/>
      <c r="AC411" s="4"/>
    </row>
    <row r="412" spans="1:29" ht="15.75">
      <c r="A412" s="12"/>
      <c r="B412" s="5"/>
      <c r="C412" s="5"/>
      <c r="D412" s="2"/>
      <c r="E412" s="172" t="s">
        <v>99</v>
      </c>
      <c r="F412" s="173"/>
      <c r="G412" s="13" t="s">
        <v>10</v>
      </c>
      <c r="H412" s="11"/>
      <c r="I412" s="11"/>
      <c r="J412" s="11"/>
      <c r="K412" s="153">
        <f>F439+F497+F556+F614+F670+F723+F780</f>
        <v>512</v>
      </c>
      <c r="L412" s="154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4"/>
    </row>
    <row r="413" spans="1:29" ht="39.75" customHeight="1" thickBot="1">
      <c r="A413" s="14"/>
      <c r="B413" s="15" t="s">
        <v>11</v>
      </c>
      <c r="C413" s="15"/>
      <c r="D413" s="16"/>
      <c r="E413" s="174"/>
      <c r="F413" s="175"/>
      <c r="G413" s="17"/>
      <c r="H413" s="2"/>
      <c r="I413" s="2"/>
      <c r="J413" s="2"/>
      <c r="K413" s="155">
        <f>F441+F499+F558+F616+F672+F725+F782</f>
        <v>7</v>
      </c>
      <c r="L413" s="15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18"/>
      <c r="AC413" s="4"/>
    </row>
    <row r="414" spans="1:29" ht="16.5" thickBot="1">
      <c r="A414" s="12"/>
      <c r="B414" s="2"/>
      <c r="C414" s="2"/>
      <c r="D414" s="2"/>
      <c r="E414" s="19"/>
      <c r="F414" s="20" t="s">
        <v>12</v>
      </c>
      <c r="G414" s="21" t="s">
        <v>13</v>
      </c>
      <c r="H414" s="11"/>
      <c r="I414" s="11"/>
      <c r="J414" s="11"/>
      <c r="K414" s="154"/>
      <c r="L414" s="154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4"/>
    </row>
    <row r="415" spans="1:29" ht="15.75">
      <c r="A415" s="142" t="s">
        <v>14</v>
      </c>
      <c r="B415" s="143"/>
      <c r="C415" s="143"/>
      <c r="D415" s="2"/>
      <c r="E415" s="22">
        <v>150</v>
      </c>
      <c r="F415" s="18"/>
      <c r="G415" s="23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4"/>
    </row>
    <row r="416" spans="1:29" ht="15.75">
      <c r="A416" s="12" t="s">
        <v>15</v>
      </c>
      <c r="B416" s="2"/>
      <c r="C416" s="2"/>
      <c r="D416" s="2"/>
      <c r="E416" s="23">
        <v>8</v>
      </c>
      <c r="F416" s="18"/>
      <c r="G416" s="23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4"/>
    </row>
    <row r="417" spans="1:29" ht="16.5" thickBot="1">
      <c r="A417" s="12" t="s">
        <v>16</v>
      </c>
      <c r="B417" s="2"/>
      <c r="C417" s="2"/>
      <c r="D417" s="2"/>
      <c r="E417" s="23">
        <v>6</v>
      </c>
      <c r="F417" s="18"/>
      <c r="G417" s="23"/>
      <c r="H417" s="151">
        <v>10</v>
      </c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4"/>
    </row>
    <row r="418" spans="1:29" ht="16.5" thickBot="1">
      <c r="A418" s="24" t="s">
        <v>17</v>
      </c>
      <c r="B418" s="25"/>
      <c r="C418" s="25"/>
      <c r="D418" s="25"/>
      <c r="E418" s="26">
        <f>E415*E416*E417</f>
        <v>7200</v>
      </c>
      <c r="F418" s="27">
        <v>100</v>
      </c>
      <c r="G418" s="26">
        <f>E418</f>
        <v>7200</v>
      </c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4"/>
    </row>
    <row r="419" spans="1:29" ht="16.5" thickBot="1">
      <c r="A419" s="12"/>
      <c r="B419" s="2"/>
      <c r="C419" s="2"/>
      <c r="D419" s="2"/>
      <c r="E419" s="29" t="s">
        <v>18</v>
      </c>
      <c r="F419" s="11" t="s">
        <v>19</v>
      </c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30"/>
      <c r="AC419" s="4"/>
    </row>
    <row r="420" spans="1:29" ht="16.5" thickBot="1">
      <c r="A420" s="31"/>
      <c r="B420" s="32"/>
      <c r="C420" s="32"/>
      <c r="D420" s="32"/>
      <c r="E420" s="33">
        <f>E418*F420</f>
        <v>5400</v>
      </c>
      <c r="F420" s="34">
        <v>0.75</v>
      </c>
      <c r="G420" s="33">
        <f>F420*G418</f>
        <v>5400</v>
      </c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6"/>
      <c r="AC420" s="4"/>
    </row>
    <row r="421" spans="1:29" ht="15.75">
      <c r="A421" s="37"/>
      <c r="B421" s="2"/>
      <c r="C421" s="2"/>
      <c r="D421" s="2"/>
      <c r="E421" s="2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0"/>
      <c r="AC421" s="4"/>
    </row>
    <row r="422" spans="1:29" ht="16.5" thickBot="1">
      <c r="A422" s="2"/>
      <c r="B422" s="2"/>
      <c r="C422" s="2"/>
      <c r="D422" s="2"/>
      <c r="E422" s="3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39"/>
      <c r="AC422" s="4"/>
    </row>
    <row r="423" spans="1:29" ht="15.75">
      <c r="A423" s="8"/>
      <c r="B423" s="40"/>
      <c r="C423" s="40"/>
      <c r="D423" s="41"/>
      <c r="E423" s="178"/>
      <c r="F423" s="179"/>
      <c r="G423" s="159" t="s">
        <v>20</v>
      </c>
      <c r="H423" s="160"/>
      <c r="I423" s="161"/>
      <c r="J423" s="159" t="s">
        <v>21</v>
      </c>
      <c r="K423" s="160"/>
      <c r="L423" s="161"/>
      <c r="M423" s="159" t="s">
        <v>22</v>
      </c>
      <c r="N423" s="160"/>
      <c r="O423" s="161"/>
      <c r="P423" s="159" t="s">
        <v>23</v>
      </c>
      <c r="Q423" s="160"/>
      <c r="R423" s="161"/>
      <c r="S423" s="10" t="s">
        <v>24</v>
      </c>
      <c r="T423" s="42"/>
      <c r="U423" s="42"/>
      <c r="V423" s="162"/>
      <c r="W423" s="162"/>
      <c r="X423" s="162"/>
      <c r="Y423" s="43"/>
      <c r="Z423" s="43"/>
      <c r="AA423" s="43"/>
      <c r="AB423" s="43"/>
    </row>
    <row r="424" spans="1:29" ht="16.5" thickBot="1">
      <c r="A424" s="12"/>
      <c r="B424" s="5" t="s">
        <v>11</v>
      </c>
      <c r="C424" s="5"/>
      <c r="D424" s="44"/>
      <c r="E424" s="45"/>
      <c r="F424" s="2"/>
      <c r="G424" s="46" t="s">
        <v>25</v>
      </c>
      <c r="H424" s="47" t="s">
        <v>26</v>
      </c>
      <c r="I424" s="48" t="s">
        <v>27</v>
      </c>
      <c r="J424" s="46" t="s">
        <v>28</v>
      </c>
      <c r="K424" s="47" t="s">
        <v>29</v>
      </c>
      <c r="L424" s="48" t="s">
        <v>30</v>
      </c>
      <c r="M424" s="46" t="s">
        <v>31</v>
      </c>
      <c r="N424" s="47" t="s">
        <v>32</v>
      </c>
      <c r="O424" s="48" t="s">
        <v>33</v>
      </c>
      <c r="P424" s="46" t="s">
        <v>34</v>
      </c>
      <c r="Q424" s="47" t="s">
        <v>35</v>
      </c>
      <c r="R424" s="48" t="s">
        <v>36</v>
      </c>
      <c r="S424" s="17"/>
      <c r="T424" s="49"/>
      <c r="U424" s="49"/>
      <c r="V424" s="49"/>
      <c r="W424" s="49"/>
      <c r="X424" s="49"/>
      <c r="Y424" s="43"/>
      <c r="Z424" s="43"/>
      <c r="AA424" s="43"/>
      <c r="AB424" s="43"/>
    </row>
    <row r="425" spans="1:29" ht="16.5" thickBot="1">
      <c r="A425" s="14"/>
      <c r="B425" s="16"/>
      <c r="C425" s="16"/>
      <c r="D425" s="50"/>
      <c r="E425" s="20" t="s">
        <v>12</v>
      </c>
      <c r="F425" s="51" t="s">
        <v>13</v>
      </c>
      <c r="G425" s="52"/>
      <c r="H425" s="53"/>
      <c r="I425" s="53"/>
      <c r="J425" s="52"/>
      <c r="K425" s="53"/>
      <c r="L425" s="53"/>
      <c r="M425" s="52"/>
      <c r="N425" s="53"/>
      <c r="O425" s="53"/>
      <c r="P425" s="52"/>
      <c r="Q425" s="53"/>
      <c r="R425" s="53"/>
      <c r="S425" s="54" t="s">
        <v>13</v>
      </c>
      <c r="T425" s="42"/>
      <c r="U425" s="42"/>
      <c r="V425" s="42"/>
      <c r="W425" s="42"/>
      <c r="X425" s="42"/>
      <c r="Y425" s="43"/>
      <c r="Z425" s="43"/>
      <c r="AA425" s="43"/>
      <c r="AB425" s="43"/>
    </row>
    <row r="426" spans="1:29" ht="16.5" thickBot="1">
      <c r="A426" s="169" t="s">
        <v>37</v>
      </c>
      <c r="B426" s="170"/>
      <c r="C426" s="170"/>
      <c r="D426" s="171"/>
      <c r="E426" s="55">
        <f>E427+E438</f>
        <v>0.6</v>
      </c>
      <c r="F426" s="56">
        <f>E426*E420</f>
        <v>3240</v>
      </c>
      <c r="G426" s="57"/>
      <c r="H426" s="57"/>
      <c r="I426" s="57">
        <f>F426</f>
        <v>3240</v>
      </c>
      <c r="J426" s="57">
        <f>I426</f>
        <v>3240</v>
      </c>
      <c r="K426" s="57">
        <f t="shared" ref="K426:K446" si="58">J426</f>
        <v>3240</v>
      </c>
      <c r="L426" s="57">
        <v>0</v>
      </c>
      <c r="M426" s="57">
        <v>0</v>
      </c>
      <c r="N426" s="57">
        <f>L426</f>
        <v>0</v>
      </c>
      <c r="O426" s="57">
        <f>F426</f>
        <v>3240</v>
      </c>
      <c r="P426" s="57">
        <f>O426</f>
        <v>3240</v>
      </c>
      <c r="Q426" s="57">
        <f>P426</f>
        <v>3240</v>
      </c>
      <c r="R426" s="57">
        <f>Q426</f>
        <v>3240</v>
      </c>
      <c r="S426" s="58">
        <f>SUM(G426:R426)</f>
        <v>22680</v>
      </c>
      <c r="T426" s="59"/>
      <c r="U426" s="59"/>
      <c r="V426" s="59"/>
      <c r="W426" s="59"/>
      <c r="X426" s="59"/>
      <c r="Y426" s="43"/>
      <c r="Z426" s="43"/>
      <c r="AA426" s="43"/>
      <c r="AB426" s="43"/>
    </row>
    <row r="427" spans="1:29" ht="16.5" thickBot="1">
      <c r="A427" s="60" t="s">
        <v>38</v>
      </c>
      <c r="B427" s="61"/>
      <c r="C427" s="61"/>
      <c r="D427" s="61"/>
      <c r="E427" s="62">
        <f>E428+E429</f>
        <v>0.47210000000000002</v>
      </c>
      <c r="F427" s="63">
        <f>E427*E420</f>
        <v>2549</v>
      </c>
      <c r="G427" s="64"/>
      <c r="H427" s="64"/>
      <c r="I427" s="157">
        <f t="shared" ref="I427:I446" si="59">F427</f>
        <v>2549</v>
      </c>
      <c r="J427" s="64">
        <f t="shared" ref="J427:J446" si="60">I427</f>
        <v>2549</v>
      </c>
      <c r="K427" s="64">
        <f t="shared" si="58"/>
        <v>2549</v>
      </c>
      <c r="L427" s="64">
        <v>0</v>
      </c>
      <c r="M427" s="64">
        <v>0</v>
      </c>
      <c r="N427" s="64">
        <f t="shared" ref="N427:N446" si="61">L427</f>
        <v>0</v>
      </c>
      <c r="O427" s="64">
        <f>F427</f>
        <v>2549</v>
      </c>
      <c r="P427" s="64">
        <f t="shared" ref="P427:P446" si="62">O427</f>
        <v>2549</v>
      </c>
      <c r="Q427" s="64">
        <f t="shared" ref="Q427:Q446" si="63">P427</f>
        <v>2549</v>
      </c>
      <c r="R427" s="64">
        <f t="shared" ref="R427:R446" si="64">Q427</f>
        <v>2549</v>
      </c>
      <c r="S427" s="58">
        <f>SUM(G427:R427)-4</f>
        <v>17839</v>
      </c>
      <c r="T427" s="59"/>
      <c r="U427" s="59"/>
      <c r="V427" s="59"/>
      <c r="W427" s="59"/>
      <c r="X427" s="59"/>
      <c r="Y427" s="43"/>
      <c r="Z427" s="43"/>
      <c r="AA427" s="43"/>
      <c r="AB427" s="43"/>
    </row>
    <row r="428" spans="1:29" ht="16.5" thickBot="1">
      <c r="A428" s="65" t="s">
        <v>39</v>
      </c>
      <c r="B428" s="12"/>
      <c r="C428" s="2"/>
      <c r="D428" s="2"/>
      <c r="E428" s="66">
        <v>0.35020000000000001</v>
      </c>
      <c r="F428" s="67">
        <f>E428*E420</f>
        <v>1891</v>
      </c>
      <c r="G428" s="57"/>
      <c r="H428" s="57"/>
      <c r="I428" s="57">
        <f t="shared" si="59"/>
        <v>1891</v>
      </c>
      <c r="J428" s="57">
        <f t="shared" si="60"/>
        <v>1891</v>
      </c>
      <c r="K428" s="57">
        <f t="shared" si="58"/>
        <v>1891</v>
      </c>
      <c r="L428" s="57">
        <v>0</v>
      </c>
      <c r="M428" s="57">
        <v>0</v>
      </c>
      <c r="N428" s="57">
        <f t="shared" si="61"/>
        <v>0</v>
      </c>
      <c r="O428" s="57">
        <f>F428</f>
        <v>1891</v>
      </c>
      <c r="P428" s="57">
        <f t="shared" si="62"/>
        <v>1891</v>
      </c>
      <c r="Q428" s="57">
        <f t="shared" si="63"/>
        <v>1891</v>
      </c>
      <c r="R428" s="57">
        <f t="shared" si="64"/>
        <v>1891</v>
      </c>
      <c r="S428" s="58">
        <f>SUM(G428:R428)</f>
        <v>13237</v>
      </c>
      <c r="T428" s="59"/>
      <c r="U428" s="59"/>
      <c r="V428" s="59"/>
      <c r="W428" s="59"/>
      <c r="X428" s="59"/>
      <c r="Y428" s="43"/>
      <c r="Z428" s="43"/>
      <c r="AA428" s="43"/>
      <c r="AB428" s="43"/>
    </row>
    <row r="429" spans="1:29" ht="16.5" thickBot="1">
      <c r="A429" s="68" t="s">
        <v>40</v>
      </c>
      <c r="B429" s="69"/>
      <c r="C429" s="69"/>
      <c r="D429" s="69"/>
      <c r="E429" s="70">
        <f>SUM(E430:E437)</f>
        <v>0.12189999999999999</v>
      </c>
      <c r="F429" s="71">
        <f>SUM(F430:F437)</f>
        <v>658</v>
      </c>
      <c r="G429" s="57"/>
      <c r="H429" s="57"/>
      <c r="I429" s="57">
        <f t="shared" si="59"/>
        <v>658</v>
      </c>
      <c r="J429" s="57">
        <f t="shared" si="60"/>
        <v>658</v>
      </c>
      <c r="K429" s="57">
        <f t="shared" si="58"/>
        <v>658</v>
      </c>
      <c r="L429" s="57">
        <v>0</v>
      </c>
      <c r="M429" s="57">
        <v>0</v>
      </c>
      <c r="N429" s="57">
        <f t="shared" si="61"/>
        <v>0</v>
      </c>
      <c r="O429" s="57">
        <f t="shared" ref="O429:O445" si="65">F429</f>
        <v>658</v>
      </c>
      <c r="P429" s="57">
        <f t="shared" si="62"/>
        <v>658</v>
      </c>
      <c r="Q429" s="57">
        <f t="shared" si="63"/>
        <v>658</v>
      </c>
      <c r="R429" s="57">
        <f t="shared" si="64"/>
        <v>658</v>
      </c>
      <c r="S429" s="58">
        <f>SUM(G429:R429)-4</f>
        <v>4602</v>
      </c>
      <c r="T429" s="59"/>
      <c r="U429" s="59"/>
      <c r="V429" s="59"/>
      <c r="W429" s="59"/>
      <c r="X429" s="59"/>
      <c r="Y429" s="43"/>
      <c r="Z429" s="43"/>
      <c r="AA429" s="43"/>
      <c r="AB429" s="43"/>
    </row>
    <row r="430" spans="1:29" ht="16.5" thickBot="1">
      <c r="A430" s="65" t="s">
        <v>41</v>
      </c>
      <c r="B430" s="37"/>
      <c r="C430" s="37"/>
      <c r="D430" s="37"/>
      <c r="E430" s="146">
        <v>3.5000000000000003E-2</v>
      </c>
      <c r="F430" s="67">
        <f>E430*E420</f>
        <v>189</v>
      </c>
      <c r="G430" s="57"/>
      <c r="H430" s="57"/>
      <c r="I430" s="57">
        <f t="shared" si="59"/>
        <v>189</v>
      </c>
      <c r="J430" s="57">
        <f t="shared" si="60"/>
        <v>189</v>
      </c>
      <c r="K430" s="57">
        <f t="shared" si="58"/>
        <v>189</v>
      </c>
      <c r="L430" s="57">
        <v>0</v>
      </c>
      <c r="M430" s="57">
        <v>0</v>
      </c>
      <c r="N430" s="57">
        <f t="shared" si="61"/>
        <v>0</v>
      </c>
      <c r="O430" s="57">
        <f t="shared" si="65"/>
        <v>189</v>
      </c>
      <c r="P430" s="57">
        <f t="shared" si="62"/>
        <v>189</v>
      </c>
      <c r="Q430" s="57">
        <f t="shared" si="63"/>
        <v>189</v>
      </c>
      <c r="R430" s="57">
        <f t="shared" si="64"/>
        <v>189</v>
      </c>
      <c r="S430" s="58">
        <f>SUM(G430:R430)+4</f>
        <v>1327</v>
      </c>
      <c r="T430" s="59"/>
      <c r="U430" s="59"/>
      <c r="V430" s="59"/>
      <c r="W430" s="59"/>
      <c r="X430" s="59"/>
      <c r="Y430" s="43"/>
      <c r="Z430" s="43"/>
      <c r="AA430" s="43"/>
      <c r="AB430" s="43"/>
    </row>
    <row r="431" spans="1:29" ht="16.5" thickBot="1">
      <c r="A431" s="65" t="s">
        <v>90</v>
      </c>
      <c r="B431" s="37"/>
      <c r="C431" s="37"/>
      <c r="D431" s="37"/>
      <c r="E431" s="72">
        <v>0.03</v>
      </c>
      <c r="F431" s="67">
        <f>E431*E420</f>
        <v>162</v>
      </c>
      <c r="G431" s="57"/>
      <c r="H431" s="57"/>
      <c r="I431" s="57">
        <f t="shared" si="59"/>
        <v>162</v>
      </c>
      <c r="J431" s="57">
        <f t="shared" si="60"/>
        <v>162</v>
      </c>
      <c r="K431" s="57">
        <f t="shared" si="58"/>
        <v>162</v>
      </c>
      <c r="L431" s="57">
        <v>0</v>
      </c>
      <c r="M431" s="57">
        <v>0</v>
      </c>
      <c r="N431" s="57">
        <f t="shared" si="61"/>
        <v>0</v>
      </c>
      <c r="O431" s="57">
        <f t="shared" si="65"/>
        <v>162</v>
      </c>
      <c r="P431" s="57">
        <f t="shared" si="62"/>
        <v>162</v>
      </c>
      <c r="Q431" s="57">
        <f t="shared" si="63"/>
        <v>162</v>
      </c>
      <c r="R431" s="57">
        <f t="shared" si="64"/>
        <v>162</v>
      </c>
      <c r="S431" s="58">
        <f>SUM(G431:R431)+4</f>
        <v>1138</v>
      </c>
      <c r="T431" s="59"/>
      <c r="U431" s="59"/>
      <c r="V431" s="59"/>
      <c r="W431" s="59"/>
      <c r="X431" s="59"/>
      <c r="Y431" s="43"/>
      <c r="Z431" s="43"/>
      <c r="AA431" s="43"/>
      <c r="AB431" s="43"/>
    </row>
    <row r="432" spans="1:29" ht="16.5" thickBot="1">
      <c r="A432" s="65" t="s">
        <v>42</v>
      </c>
      <c r="B432" s="2"/>
      <c r="C432" s="2"/>
      <c r="D432" s="2"/>
      <c r="E432" s="66">
        <v>1.43E-2</v>
      </c>
      <c r="F432" s="67">
        <f>E432*E420</f>
        <v>77</v>
      </c>
      <c r="G432" s="57"/>
      <c r="H432" s="57"/>
      <c r="I432" s="57">
        <f t="shared" si="59"/>
        <v>77</v>
      </c>
      <c r="J432" s="57">
        <f t="shared" si="60"/>
        <v>77</v>
      </c>
      <c r="K432" s="57">
        <f t="shared" si="58"/>
        <v>77</v>
      </c>
      <c r="L432" s="57">
        <v>0</v>
      </c>
      <c r="M432" s="57">
        <v>0</v>
      </c>
      <c r="N432" s="57">
        <f t="shared" si="61"/>
        <v>0</v>
      </c>
      <c r="O432" s="57">
        <f t="shared" si="65"/>
        <v>77</v>
      </c>
      <c r="P432" s="57">
        <f t="shared" si="62"/>
        <v>77</v>
      </c>
      <c r="Q432" s="57">
        <f t="shared" si="63"/>
        <v>77</v>
      </c>
      <c r="R432" s="57">
        <f t="shared" si="64"/>
        <v>77</v>
      </c>
      <c r="S432" s="58">
        <f>SUM(G432:R432)+4</f>
        <v>543</v>
      </c>
      <c r="T432" s="59"/>
      <c r="U432" s="59"/>
      <c r="V432" s="59"/>
      <c r="W432" s="59"/>
      <c r="X432" s="59"/>
      <c r="Y432" s="43"/>
      <c r="Z432" s="43"/>
      <c r="AA432" s="43"/>
      <c r="AB432" s="43"/>
    </row>
    <row r="433" spans="1:28" ht="16.5" thickBot="1">
      <c r="A433" s="65" t="s">
        <v>95</v>
      </c>
      <c r="B433" s="2"/>
      <c r="C433" s="2"/>
      <c r="D433" s="2"/>
      <c r="E433" s="66">
        <v>1.43E-2</v>
      </c>
      <c r="F433" s="67">
        <f>E433*E420</f>
        <v>77</v>
      </c>
      <c r="G433" s="57"/>
      <c r="H433" s="57"/>
      <c r="I433" s="57">
        <f t="shared" si="59"/>
        <v>77</v>
      </c>
      <c r="J433" s="57">
        <f t="shared" si="60"/>
        <v>77</v>
      </c>
      <c r="K433" s="57">
        <f t="shared" si="58"/>
        <v>77</v>
      </c>
      <c r="L433" s="57">
        <v>0</v>
      </c>
      <c r="M433" s="57">
        <v>0</v>
      </c>
      <c r="N433" s="57">
        <f t="shared" si="61"/>
        <v>0</v>
      </c>
      <c r="O433" s="57">
        <f t="shared" si="65"/>
        <v>77</v>
      </c>
      <c r="P433" s="57">
        <f t="shared" si="62"/>
        <v>77</v>
      </c>
      <c r="Q433" s="57">
        <f t="shared" si="63"/>
        <v>77</v>
      </c>
      <c r="R433" s="57">
        <f t="shared" si="64"/>
        <v>77</v>
      </c>
      <c r="S433" s="58">
        <f>SUM(G433:R433)+4</f>
        <v>543</v>
      </c>
      <c r="T433" s="59"/>
      <c r="U433" s="59"/>
      <c r="V433" s="59"/>
      <c r="W433" s="59"/>
      <c r="X433" s="59"/>
      <c r="Y433" s="43"/>
      <c r="Z433" s="43"/>
      <c r="AA433" s="43"/>
      <c r="AB433" s="43"/>
    </row>
    <row r="434" spans="1:28" ht="16.5" thickBot="1">
      <c r="A434" s="65" t="s">
        <v>96</v>
      </c>
      <c r="B434" s="2"/>
      <c r="C434" s="2"/>
      <c r="D434" s="2"/>
      <c r="E434" s="66">
        <v>1.43E-2</v>
      </c>
      <c r="F434" s="67">
        <f>E434*E420</f>
        <v>77</v>
      </c>
      <c r="G434" s="57"/>
      <c r="H434" s="57"/>
      <c r="I434" s="57">
        <f t="shared" si="59"/>
        <v>77</v>
      </c>
      <c r="J434" s="57">
        <f t="shared" si="60"/>
        <v>77</v>
      </c>
      <c r="K434" s="57">
        <f t="shared" si="58"/>
        <v>77</v>
      </c>
      <c r="L434" s="57">
        <v>0</v>
      </c>
      <c r="M434" s="57">
        <v>0</v>
      </c>
      <c r="N434" s="57">
        <f t="shared" si="61"/>
        <v>0</v>
      </c>
      <c r="O434" s="57">
        <f t="shared" si="65"/>
        <v>77</v>
      </c>
      <c r="P434" s="57">
        <f t="shared" si="62"/>
        <v>77</v>
      </c>
      <c r="Q434" s="57">
        <f t="shared" si="63"/>
        <v>77</v>
      </c>
      <c r="R434" s="57">
        <f t="shared" si="64"/>
        <v>77</v>
      </c>
      <c r="S434" s="58">
        <f>SUM(G434:R434)+4</f>
        <v>543</v>
      </c>
      <c r="T434" s="59"/>
      <c r="U434" s="59"/>
      <c r="V434" s="59"/>
      <c r="W434" s="59"/>
      <c r="X434" s="59"/>
      <c r="Y434" s="43"/>
      <c r="Z434" s="43"/>
      <c r="AA434" s="43"/>
      <c r="AB434" s="43"/>
    </row>
    <row r="435" spans="1:28" ht="16.5" thickBot="1">
      <c r="A435" s="65" t="s">
        <v>43</v>
      </c>
      <c r="B435" s="2"/>
      <c r="C435" s="2"/>
      <c r="D435" s="2"/>
      <c r="E435" s="66">
        <v>2E-3</v>
      </c>
      <c r="F435" s="67">
        <f>E435*E420</f>
        <v>11</v>
      </c>
      <c r="G435" s="57"/>
      <c r="H435" s="57"/>
      <c r="I435" s="57">
        <f t="shared" si="59"/>
        <v>11</v>
      </c>
      <c r="J435" s="57">
        <f t="shared" si="60"/>
        <v>11</v>
      </c>
      <c r="K435" s="57">
        <f t="shared" si="58"/>
        <v>11</v>
      </c>
      <c r="L435" s="57">
        <v>0</v>
      </c>
      <c r="M435" s="57">
        <v>0</v>
      </c>
      <c r="N435" s="57">
        <f t="shared" si="61"/>
        <v>0</v>
      </c>
      <c r="O435" s="57">
        <f t="shared" si="65"/>
        <v>11</v>
      </c>
      <c r="P435" s="57">
        <f t="shared" si="62"/>
        <v>11</v>
      </c>
      <c r="Q435" s="57">
        <f t="shared" si="63"/>
        <v>11</v>
      </c>
      <c r="R435" s="57">
        <f t="shared" si="64"/>
        <v>11</v>
      </c>
      <c r="S435" s="58">
        <f>SUM(G435:R435)</f>
        <v>77</v>
      </c>
      <c r="T435" s="59"/>
      <c r="U435" s="59"/>
      <c r="V435" s="59"/>
      <c r="W435" s="59"/>
      <c r="X435" s="59"/>
      <c r="Y435" s="43"/>
      <c r="Z435" s="43"/>
      <c r="AA435" s="43"/>
      <c r="AB435" s="43"/>
    </row>
    <row r="436" spans="1:28" ht="16.5" thickBot="1">
      <c r="A436" s="65" t="s">
        <v>44</v>
      </c>
      <c r="B436" s="2"/>
      <c r="C436" s="2"/>
      <c r="D436" s="2"/>
      <c r="E436" s="66">
        <v>2E-3</v>
      </c>
      <c r="F436" s="67">
        <f>E436*E420</f>
        <v>11</v>
      </c>
      <c r="G436" s="57"/>
      <c r="H436" s="57"/>
      <c r="I436" s="57">
        <f t="shared" si="59"/>
        <v>11</v>
      </c>
      <c r="J436" s="57">
        <f t="shared" si="60"/>
        <v>11</v>
      </c>
      <c r="K436" s="57">
        <f t="shared" si="58"/>
        <v>11</v>
      </c>
      <c r="L436" s="57">
        <v>0</v>
      </c>
      <c r="M436" s="57">
        <v>0</v>
      </c>
      <c r="N436" s="57">
        <f t="shared" si="61"/>
        <v>0</v>
      </c>
      <c r="O436" s="57">
        <f t="shared" si="65"/>
        <v>11</v>
      </c>
      <c r="P436" s="57">
        <f t="shared" si="62"/>
        <v>11</v>
      </c>
      <c r="Q436" s="57">
        <f t="shared" si="63"/>
        <v>11</v>
      </c>
      <c r="R436" s="57">
        <f t="shared" si="64"/>
        <v>11</v>
      </c>
      <c r="S436" s="58">
        <f>SUM(G436:R436)</f>
        <v>77</v>
      </c>
      <c r="T436" s="59"/>
      <c r="U436" s="59"/>
      <c r="V436" s="59"/>
      <c r="W436" s="59"/>
      <c r="X436" s="59"/>
      <c r="Y436" s="43"/>
      <c r="Z436" s="43"/>
      <c r="AA436" s="43"/>
      <c r="AB436" s="43"/>
    </row>
    <row r="437" spans="1:28" ht="16.5" thickBot="1">
      <c r="A437" s="65" t="s">
        <v>45</v>
      </c>
      <c r="B437" s="2"/>
      <c r="C437" s="2"/>
      <c r="D437" s="2"/>
      <c r="E437" s="73">
        <v>0.01</v>
      </c>
      <c r="F437" s="74">
        <f>E437*E420</f>
        <v>54</v>
      </c>
      <c r="G437" s="57"/>
      <c r="H437" s="57"/>
      <c r="I437" s="57">
        <f t="shared" si="59"/>
        <v>54</v>
      </c>
      <c r="J437" s="57">
        <f t="shared" si="60"/>
        <v>54</v>
      </c>
      <c r="K437" s="57">
        <f t="shared" si="58"/>
        <v>54</v>
      </c>
      <c r="L437" s="57">
        <v>0</v>
      </c>
      <c r="M437" s="57">
        <v>0</v>
      </c>
      <c r="N437" s="57">
        <f t="shared" si="61"/>
        <v>0</v>
      </c>
      <c r="O437" s="57">
        <f t="shared" si="65"/>
        <v>54</v>
      </c>
      <c r="P437" s="57">
        <f t="shared" si="62"/>
        <v>54</v>
      </c>
      <c r="Q437" s="57">
        <f t="shared" si="63"/>
        <v>54</v>
      </c>
      <c r="R437" s="57">
        <f t="shared" si="64"/>
        <v>54</v>
      </c>
      <c r="S437" s="58">
        <f>SUM(G437:R437)</f>
        <v>378</v>
      </c>
      <c r="T437" s="59"/>
      <c r="U437" s="59"/>
      <c r="V437" s="59"/>
      <c r="W437" s="59"/>
      <c r="X437" s="59"/>
      <c r="Y437" s="43"/>
      <c r="Z437" s="43"/>
      <c r="AA437" s="43"/>
      <c r="AB437" s="43"/>
    </row>
    <row r="438" spans="1:28" ht="16.5" thickBot="1">
      <c r="A438" s="60" t="s">
        <v>46</v>
      </c>
      <c r="B438" s="75"/>
      <c r="C438" s="75"/>
      <c r="D438" s="76"/>
      <c r="E438" s="77">
        <f>E439+E440</f>
        <v>0.12790000000000001</v>
      </c>
      <c r="F438" s="78">
        <f>E438*E420</f>
        <v>691</v>
      </c>
      <c r="G438" s="64"/>
      <c r="H438" s="64"/>
      <c r="I438" s="157">
        <f t="shared" si="59"/>
        <v>691</v>
      </c>
      <c r="J438" s="64">
        <f t="shared" si="60"/>
        <v>691</v>
      </c>
      <c r="K438" s="64">
        <f t="shared" si="58"/>
        <v>691</v>
      </c>
      <c r="L438" s="64">
        <v>0</v>
      </c>
      <c r="M438" s="64">
        <v>0</v>
      </c>
      <c r="N438" s="64">
        <f t="shared" si="61"/>
        <v>0</v>
      </c>
      <c r="O438" s="64">
        <f t="shared" si="65"/>
        <v>691</v>
      </c>
      <c r="P438" s="64">
        <f t="shared" si="62"/>
        <v>691</v>
      </c>
      <c r="Q438" s="64">
        <f t="shared" si="63"/>
        <v>691</v>
      </c>
      <c r="R438" s="64">
        <f t="shared" si="64"/>
        <v>691</v>
      </c>
      <c r="S438" s="58">
        <f>SUM(G438:R438)+4</f>
        <v>4841</v>
      </c>
      <c r="T438" s="59"/>
      <c r="U438" s="59"/>
      <c r="V438" s="59"/>
      <c r="W438" s="59"/>
      <c r="X438" s="59"/>
      <c r="Y438" s="43"/>
      <c r="Z438" s="43"/>
      <c r="AA438" s="43"/>
      <c r="AB438" s="43"/>
    </row>
    <row r="439" spans="1:28" ht="16.5" thickBot="1">
      <c r="A439" s="79" t="s">
        <v>39</v>
      </c>
      <c r="B439" s="80"/>
      <c r="C439" s="80"/>
      <c r="D439" s="81"/>
      <c r="E439" s="82">
        <v>9.4899999999999998E-2</v>
      </c>
      <c r="F439" s="74">
        <f>E439*E420</f>
        <v>512</v>
      </c>
      <c r="G439" s="57"/>
      <c r="H439" s="57"/>
      <c r="I439" s="57">
        <f t="shared" si="59"/>
        <v>512</v>
      </c>
      <c r="J439" s="57">
        <f t="shared" si="60"/>
        <v>512</v>
      </c>
      <c r="K439" s="57">
        <f t="shared" si="58"/>
        <v>512</v>
      </c>
      <c r="L439" s="57">
        <v>0</v>
      </c>
      <c r="M439" s="57">
        <v>0</v>
      </c>
      <c r="N439" s="57">
        <f t="shared" si="61"/>
        <v>0</v>
      </c>
      <c r="O439" s="57">
        <f t="shared" si="65"/>
        <v>512</v>
      </c>
      <c r="P439" s="57">
        <f t="shared" si="62"/>
        <v>512</v>
      </c>
      <c r="Q439" s="57">
        <f t="shared" si="63"/>
        <v>512</v>
      </c>
      <c r="R439" s="57">
        <f t="shared" si="64"/>
        <v>512</v>
      </c>
      <c r="S439" s="58">
        <f>SUM(G439:R439)</f>
        <v>3584</v>
      </c>
      <c r="T439" s="59"/>
      <c r="U439" s="59"/>
      <c r="V439" s="59"/>
      <c r="W439" s="59"/>
      <c r="X439" s="59"/>
      <c r="Y439" s="43"/>
      <c r="Z439" s="43"/>
      <c r="AA439" s="43"/>
      <c r="AB439" s="43"/>
    </row>
    <row r="440" spans="1:28" ht="16.5" thickBot="1">
      <c r="A440" s="79" t="s">
        <v>40</v>
      </c>
      <c r="B440" s="80"/>
      <c r="C440" s="80"/>
      <c r="D440" s="81"/>
      <c r="E440" s="82">
        <v>3.3000000000000002E-2</v>
      </c>
      <c r="F440" s="74">
        <f>E440*E420</f>
        <v>178</v>
      </c>
      <c r="G440" s="57"/>
      <c r="H440" s="57"/>
      <c r="I440" s="57">
        <f t="shared" si="59"/>
        <v>178</v>
      </c>
      <c r="J440" s="57">
        <f t="shared" si="60"/>
        <v>178</v>
      </c>
      <c r="K440" s="57">
        <f t="shared" si="58"/>
        <v>178</v>
      </c>
      <c r="L440" s="57">
        <v>0</v>
      </c>
      <c r="M440" s="57">
        <v>0</v>
      </c>
      <c r="N440" s="57">
        <f t="shared" si="61"/>
        <v>0</v>
      </c>
      <c r="O440" s="57">
        <f t="shared" si="65"/>
        <v>178</v>
      </c>
      <c r="P440" s="57">
        <f t="shared" si="62"/>
        <v>178</v>
      </c>
      <c r="Q440" s="57">
        <f t="shared" si="63"/>
        <v>178</v>
      </c>
      <c r="R440" s="57">
        <f t="shared" si="64"/>
        <v>178</v>
      </c>
      <c r="S440" s="58">
        <f>SUM(G440:R440)+4</f>
        <v>1250</v>
      </c>
      <c r="T440" s="59"/>
      <c r="U440" s="59"/>
      <c r="V440" s="59"/>
      <c r="W440" s="59"/>
      <c r="X440" s="59"/>
      <c r="Y440" s="43"/>
      <c r="Z440" s="43"/>
      <c r="AA440" s="43"/>
      <c r="AB440" s="43"/>
    </row>
    <row r="441" spans="1:28" ht="16.5" thickBot="1">
      <c r="A441" s="60" t="s">
        <v>47</v>
      </c>
      <c r="B441" s="75"/>
      <c r="C441" s="75"/>
      <c r="D441" s="76"/>
      <c r="E441" s="77">
        <v>1.2999999999999999E-3</v>
      </c>
      <c r="F441" s="78">
        <f>E441*E420</f>
        <v>7</v>
      </c>
      <c r="G441" s="64"/>
      <c r="H441" s="64"/>
      <c r="I441" s="157">
        <f t="shared" si="59"/>
        <v>7</v>
      </c>
      <c r="J441" s="64">
        <f t="shared" si="60"/>
        <v>7</v>
      </c>
      <c r="K441" s="64">
        <f t="shared" si="58"/>
        <v>7</v>
      </c>
      <c r="L441" s="64">
        <v>0</v>
      </c>
      <c r="M441" s="64">
        <v>0</v>
      </c>
      <c r="N441" s="64">
        <f t="shared" si="61"/>
        <v>0</v>
      </c>
      <c r="O441" s="64">
        <f t="shared" si="65"/>
        <v>7</v>
      </c>
      <c r="P441" s="64">
        <f t="shared" si="62"/>
        <v>7</v>
      </c>
      <c r="Q441" s="64">
        <f t="shared" si="63"/>
        <v>7</v>
      </c>
      <c r="R441" s="64">
        <f t="shared" si="64"/>
        <v>7</v>
      </c>
      <c r="S441" s="58">
        <f>SUM(G441:R441)+4</f>
        <v>53</v>
      </c>
      <c r="T441" s="59"/>
      <c r="U441" s="59"/>
      <c r="V441" s="59"/>
      <c r="W441" s="59"/>
      <c r="X441" s="59"/>
      <c r="Y441" s="43"/>
      <c r="Z441" s="43"/>
      <c r="AA441" s="43"/>
      <c r="AB441" s="43"/>
    </row>
    <row r="442" spans="1:28" ht="16.5" thickBot="1">
      <c r="A442" s="60" t="s">
        <v>48</v>
      </c>
      <c r="B442" s="60"/>
      <c r="C442" s="61"/>
      <c r="D442" s="83"/>
      <c r="E442" s="84">
        <f>E443+E444+E445</f>
        <v>6.2700000000000006E-2</v>
      </c>
      <c r="F442" s="85">
        <f>E442*E420</f>
        <v>339</v>
      </c>
      <c r="G442" s="64"/>
      <c r="H442" s="64"/>
      <c r="I442" s="157">
        <f t="shared" si="59"/>
        <v>339</v>
      </c>
      <c r="J442" s="64">
        <f t="shared" si="60"/>
        <v>339</v>
      </c>
      <c r="K442" s="64">
        <f t="shared" si="58"/>
        <v>339</v>
      </c>
      <c r="L442" s="64">
        <v>0</v>
      </c>
      <c r="M442" s="64">
        <v>0</v>
      </c>
      <c r="N442" s="64">
        <f t="shared" si="61"/>
        <v>0</v>
      </c>
      <c r="O442" s="64">
        <f t="shared" si="65"/>
        <v>339</v>
      </c>
      <c r="P442" s="64">
        <f t="shared" si="62"/>
        <v>339</v>
      </c>
      <c r="Q442" s="64">
        <f t="shared" si="63"/>
        <v>339</v>
      </c>
      <c r="R442" s="64">
        <f t="shared" si="64"/>
        <v>339</v>
      </c>
      <c r="S442" s="58">
        <f>SUM(G442:R442)-1</f>
        <v>2372</v>
      </c>
      <c r="T442" s="59"/>
      <c r="U442" s="59"/>
      <c r="V442" s="59"/>
      <c r="W442" s="59"/>
      <c r="X442" s="59"/>
      <c r="Y442" s="43"/>
      <c r="Z442" s="43"/>
      <c r="AA442" s="43"/>
      <c r="AB442" s="43"/>
    </row>
    <row r="443" spans="1:28" ht="16.5" thickBot="1">
      <c r="A443" s="65" t="s">
        <v>49</v>
      </c>
      <c r="B443" s="2"/>
      <c r="C443" s="2"/>
      <c r="D443" s="2"/>
      <c r="E443" s="86">
        <v>1.8800000000000001E-2</v>
      </c>
      <c r="F443" s="87">
        <f>E443*E420</f>
        <v>102</v>
      </c>
      <c r="G443" s="57"/>
      <c r="H443" s="57"/>
      <c r="I443" s="57">
        <f t="shared" si="59"/>
        <v>102</v>
      </c>
      <c r="J443" s="57">
        <f t="shared" si="60"/>
        <v>102</v>
      </c>
      <c r="K443" s="57">
        <f t="shared" si="58"/>
        <v>102</v>
      </c>
      <c r="L443" s="57">
        <v>0</v>
      </c>
      <c r="M443" s="57">
        <v>0</v>
      </c>
      <c r="N443" s="57">
        <f t="shared" si="61"/>
        <v>0</v>
      </c>
      <c r="O443" s="57">
        <f t="shared" si="65"/>
        <v>102</v>
      </c>
      <c r="P443" s="57">
        <f t="shared" si="62"/>
        <v>102</v>
      </c>
      <c r="Q443" s="57">
        <f t="shared" si="63"/>
        <v>102</v>
      </c>
      <c r="R443" s="57">
        <f t="shared" si="64"/>
        <v>102</v>
      </c>
      <c r="S443" s="58">
        <f>SUM(G443:R443)-2</f>
        <v>712</v>
      </c>
      <c r="T443" s="59"/>
      <c r="U443" s="59"/>
      <c r="V443" s="59"/>
      <c r="W443" s="59"/>
      <c r="X443" s="59"/>
      <c r="Y443" s="43"/>
      <c r="Z443" s="43"/>
      <c r="AA443" s="43"/>
      <c r="AB443" s="43"/>
    </row>
    <row r="444" spans="1:28" ht="16.5" thickBot="1">
      <c r="A444" s="65" t="s">
        <v>50</v>
      </c>
      <c r="E444" s="72">
        <v>3.6900000000000002E-2</v>
      </c>
      <c r="F444" s="67">
        <f>E444*E420</f>
        <v>199</v>
      </c>
      <c r="G444" s="57"/>
      <c r="H444" s="57"/>
      <c r="I444" s="57">
        <f t="shared" si="59"/>
        <v>199</v>
      </c>
      <c r="J444" s="57">
        <f t="shared" si="60"/>
        <v>199</v>
      </c>
      <c r="K444" s="57">
        <f t="shared" si="58"/>
        <v>199</v>
      </c>
      <c r="L444" s="57">
        <v>0</v>
      </c>
      <c r="M444" s="57">
        <v>0</v>
      </c>
      <c r="N444" s="57">
        <f t="shared" si="61"/>
        <v>0</v>
      </c>
      <c r="O444" s="57">
        <f t="shared" si="65"/>
        <v>199</v>
      </c>
      <c r="P444" s="57">
        <f t="shared" si="62"/>
        <v>199</v>
      </c>
      <c r="Q444" s="57">
        <f t="shared" si="63"/>
        <v>199</v>
      </c>
      <c r="R444" s="57">
        <f t="shared" si="64"/>
        <v>199</v>
      </c>
      <c r="S444" s="58">
        <f>SUM(G444:R444)+4</f>
        <v>1397</v>
      </c>
      <c r="T444" s="59"/>
      <c r="U444" s="42"/>
      <c r="V444" s="42"/>
      <c r="W444" s="42"/>
      <c r="X444" s="59"/>
      <c r="Y444" s="43"/>
      <c r="Z444" s="43"/>
      <c r="AA444" s="43"/>
      <c r="AB444" s="43"/>
    </row>
    <row r="445" spans="1:28" ht="16.5" thickBot="1">
      <c r="A445" s="65" t="s">
        <v>51</v>
      </c>
      <c r="E445" s="88">
        <v>7.0000000000000001E-3</v>
      </c>
      <c r="F445" s="89">
        <f>E445*E420</f>
        <v>38</v>
      </c>
      <c r="G445" s="57"/>
      <c r="H445" s="57"/>
      <c r="I445" s="57">
        <f t="shared" si="59"/>
        <v>38</v>
      </c>
      <c r="J445" s="57">
        <f t="shared" si="60"/>
        <v>38</v>
      </c>
      <c r="K445" s="57">
        <f t="shared" si="58"/>
        <v>38</v>
      </c>
      <c r="L445" s="57">
        <v>0</v>
      </c>
      <c r="M445" s="57">
        <v>0</v>
      </c>
      <c r="N445" s="57">
        <f t="shared" si="61"/>
        <v>0</v>
      </c>
      <c r="O445" s="57">
        <f t="shared" si="65"/>
        <v>38</v>
      </c>
      <c r="P445" s="57">
        <f t="shared" si="62"/>
        <v>38</v>
      </c>
      <c r="Q445" s="57">
        <f t="shared" si="63"/>
        <v>38</v>
      </c>
      <c r="R445" s="57">
        <f t="shared" si="64"/>
        <v>38</v>
      </c>
      <c r="S445" s="58">
        <f>SUM(G445:R445)-3</f>
        <v>263</v>
      </c>
      <c r="T445" s="59"/>
      <c r="U445" s="42"/>
      <c r="V445" s="42"/>
      <c r="W445" s="42"/>
      <c r="X445" s="59"/>
      <c r="Y445" s="43"/>
      <c r="Z445" s="43"/>
      <c r="AA445" s="43"/>
      <c r="AB445" s="43"/>
    </row>
    <row r="446" spans="1:28" ht="16.5" thickBot="1">
      <c r="A446" s="163" t="s">
        <v>52</v>
      </c>
      <c r="B446" s="164"/>
      <c r="C446" s="164"/>
      <c r="D446" s="165"/>
      <c r="E446" s="90">
        <f>100%-E426-E441-E442</f>
        <v>0.33600000000000002</v>
      </c>
      <c r="F446" s="64">
        <f>E446*E420</f>
        <v>1814</v>
      </c>
      <c r="G446" s="64"/>
      <c r="H446" s="64"/>
      <c r="I446" s="157">
        <f t="shared" si="59"/>
        <v>1814</v>
      </c>
      <c r="J446" s="64">
        <f t="shared" si="60"/>
        <v>1814</v>
      </c>
      <c r="K446" s="64">
        <f t="shared" si="58"/>
        <v>1814</v>
      </c>
      <c r="L446" s="64">
        <v>0</v>
      </c>
      <c r="M446" s="64">
        <v>0</v>
      </c>
      <c r="N446" s="64">
        <f t="shared" si="61"/>
        <v>0</v>
      </c>
      <c r="O446" s="64">
        <f>F446</f>
        <v>1814</v>
      </c>
      <c r="P446" s="64">
        <f t="shared" si="62"/>
        <v>1814</v>
      </c>
      <c r="Q446" s="64">
        <f t="shared" si="63"/>
        <v>1814</v>
      </c>
      <c r="R446" s="64">
        <f t="shared" si="64"/>
        <v>1814</v>
      </c>
      <c r="S446" s="58">
        <f>SUM(G446:R446)-3</f>
        <v>12695</v>
      </c>
      <c r="T446" s="59"/>
      <c r="U446" s="59"/>
      <c r="V446" s="59"/>
      <c r="W446" s="59"/>
      <c r="X446" s="59"/>
      <c r="Y446" s="43"/>
      <c r="Z446" s="43"/>
      <c r="AA446" s="43"/>
      <c r="AB446" s="43"/>
    </row>
    <row r="447" spans="1:28" ht="16.5" thickBot="1">
      <c r="A447" s="180" t="s">
        <v>53</v>
      </c>
      <c r="B447" s="181"/>
      <c r="C447" s="181"/>
      <c r="D447" s="182"/>
      <c r="E447" s="91">
        <f>E426+E441+E442+E446</f>
        <v>1</v>
      </c>
      <c r="F447" s="92">
        <f>E420*E447</f>
        <v>5400</v>
      </c>
      <c r="G447" s="93">
        <f t="shared" ref="G447:S447" si="66">G426+G442+G446+G441</f>
        <v>0</v>
      </c>
      <c r="H447" s="93">
        <f t="shared" si="66"/>
        <v>0</v>
      </c>
      <c r="I447" s="93">
        <f t="shared" si="66"/>
        <v>5400</v>
      </c>
      <c r="J447" s="93">
        <f t="shared" si="66"/>
        <v>5400</v>
      </c>
      <c r="K447" s="93">
        <f t="shared" si="66"/>
        <v>5400</v>
      </c>
      <c r="L447" s="93">
        <f t="shared" si="66"/>
        <v>0</v>
      </c>
      <c r="M447" s="93">
        <f t="shared" si="66"/>
        <v>0</v>
      </c>
      <c r="N447" s="93">
        <f t="shared" si="66"/>
        <v>0</v>
      </c>
      <c r="O447" s="93">
        <f t="shared" si="66"/>
        <v>5400</v>
      </c>
      <c r="P447" s="93">
        <f t="shared" si="66"/>
        <v>5400</v>
      </c>
      <c r="Q447" s="93">
        <f t="shared" si="66"/>
        <v>5400</v>
      </c>
      <c r="R447" s="93">
        <f t="shared" si="66"/>
        <v>5400</v>
      </c>
      <c r="S447" s="93">
        <f t="shared" si="66"/>
        <v>37800</v>
      </c>
      <c r="T447" s="59"/>
      <c r="U447" s="59"/>
      <c r="V447" s="59"/>
      <c r="W447" s="59"/>
      <c r="X447" s="59"/>
      <c r="Y447" s="43"/>
      <c r="Z447" s="43"/>
      <c r="AA447" s="43"/>
      <c r="AB447" s="43"/>
    </row>
    <row r="450" spans="1:29" ht="20.25">
      <c r="A450" s="94" t="s">
        <v>54</v>
      </c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T450" s="95"/>
    </row>
    <row r="451" spans="1:29" ht="20.25">
      <c r="A451" s="94" t="s">
        <v>93</v>
      </c>
      <c r="C451" s="95"/>
      <c r="D451" s="95"/>
      <c r="E451" s="95"/>
      <c r="F451" s="95"/>
      <c r="G451" s="95"/>
      <c r="H451" s="94" t="s">
        <v>94</v>
      </c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</row>
    <row r="452" spans="1:29" ht="15.75">
      <c r="A452" s="37"/>
      <c r="B452" s="37"/>
      <c r="C452" s="111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112"/>
      <c r="T452" s="43"/>
      <c r="U452" s="37"/>
      <c r="V452" s="37"/>
      <c r="W452" s="37"/>
      <c r="X452" s="37"/>
      <c r="Y452" s="37"/>
      <c r="Z452" s="43"/>
      <c r="AA452" s="43"/>
      <c r="AB452" s="37"/>
      <c r="AC452" s="4"/>
    </row>
  </sheetData>
  <mergeCells count="118">
    <mergeCell ref="A426:D426"/>
    <mergeCell ref="A446:D446"/>
    <mergeCell ref="A447:D447"/>
    <mergeCell ref="A404:AB404"/>
    <mergeCell ref="C406:F406"/>
    <mergeCell ref="D407:E407"/>
    <mergeCell ref="C408:F408"/>
    <mergeCell ref="E411:F411"/>
    <mergeCell ref="E412:F413"/>
    <mergeCell ref="E423:F423"/>
    <mergeCell ref="G364:I364"/>
    <mergeCell ref="J364:L364"/>
    <mergeCell ref="M364:O364"/>
    <mergeCell ref="P364:R364"/>
    <mergeCell ref="G423:I423"/>
    <mergeCell ref="J423:L423"/>
    <mergeCell ref="M423:O423"/>
    <mergeCell ref="P423:R423"/>
    <mergeCell ref="C347:F347"/>
    <mergeCell ref="D348:E348"/>
    <mergeCell ref="C349:F349"/>
    <mergeCell ref="E352:F352"/>
    <mergeCell ref="V423:X423"/>
    <mergeCell ref="V364:X364"/>
    <mergeCell ref="A367:D367"/>
    <mergeCell ref="A387:D387"/>
    <mergeCell ref="A388:D388"/>
    <mergeCell ref="E364:F364"/>
    <mergeCell ref="E353:F354"/>
    <mergeCell ref="V307:X307"/>
    <mergeCell ref="A310:D310"/>
    <mergeCell ref="A330:D330"/>
    <mergeCell ref="A331:D331"/>
    <mergeCell ref="A345:AB345"/>
    <mergeCell ref="E307:F307"/>
    <mergeCell ref="G307:I307"/>
    <mergeCell ref="J307:L307"/>
    <mergeCell ref="M307:O307"/>
    <mergeCell ref="P307:R307"/>
    <mergeCell ref="A221:D221"/>
    <mergeCell ref="D182:E182"/>
    <mergeCell ref="C183:F183"/>
    <mergeCell ref="E186:F186"/>
    <mergeCell ref="E187:F188"/>
    <mergeCell ref="J198:L198"/>
    <mergeCell ref="M198:O198"/>
    <mergeCell ref="P198:R198"/>
    <mergeCell ref="E295:F295"/>
    <mergeCell ref="A105:D105"/>
    <mergeCell ref="A121:AB121"/>
    <mergeCell ref="C123:F123"/>
    <mergeCell ref="V140:X140"/>
    <mergeCell ref="A143:D143"/>
    <mergeCell ref="A164:D164"/>
    <mergeCell ref="E140:F140"/>
    <mergeCell ref="V198:X198"/>
    <mergeCell ref="A201:D201"/>
    <mergeCell ref="E198:F198"/>
    <mergeCell ref="G198:I198"/>
    <mergeCell ref="C181:F181"/>
    <mergeCell ref="E129:F130"/>
    <mergeCell ref="A179:AB179"/>
    <mergeCell ref="A257:D257"/>
    <mergeCell ref="G140:I140"/>
    <mergeCell ref="J140:L140"/>
    <mergeCell ref="D291:E291"/>
    <mergeCell ref="C292:F292"/>
    <mergeCell ref="A277:D277"/>
    <mergeCell ref="A278:D278"/>
    <mergeCell ref="C290:F290"/>
    <mergeCell ref="G254:I254"/>
    <mergeCell ref="J254:L254"/>
    <mergeCell ref="V23:X23"/>
    <mergeCell ref="E296:F297"/>
    <mergeCell ref="A222:D222"/>
    <mergeCell ref="A235:AB235"/>
    <mergeCell ref="C237:F237"/>
    <mergeCell ref="D238:E238"/>
    <mergeCell ref="C239:F239"/>
    <mergeCell ref="E242:F242"/>
    <mergeCell ref="E243:F244"/>
    <mergeCell ref="E254:F254"/>
    <mergeCell ref="C64:F64"/>
    <mergeCell ref="M254:O254"/>
    <mergeCell ref="P254:R254"/>
    <mergeCell ref="V254:X254"/>
    <mergeCell ref="A4:AB4"/>
    <mergeCell ref="C6:F6"/>
    <mergeCell ref="D7:E7"/>
    <mergeCell ref="C8:F8"/>
    <mergeCell ref="E11:F11"/>
    <mergeCell ref="E81:F81"/>
    <mergeCell ref="G23:I23"/>
    <mergeCell ref="J23:L23"/>
    <mergeCell ref="M23:O23"/>
    <mergeCell ref="A26:D26"/>
    <mergeCell ref="A46:D46"/>
    <mergeCell ref="A47:D47"/>
    <mergeCell ref="P140:R140"/>
    <mergeCell ref="E12:F13"/>
    <mergeCell ref="E70:F71"/>
    <mergeCell ref="J81:L81"/>
    <mergeCell ref="M81:O81"/>
    <mergeCell ref="C66:F66"/>
    <mergeCell ref="E69:F69"/>
    <mergeCell ref="P23:R23"/>
    <mergeCell ref="D65:E65"/>
    <mergeCell ref="E23:F23"/>
    <mergeCell ref="D124:E124"/>
    <mergeCell ref="P81:R81"/>
    <mergeCell ref="V81:X81"/>
    <mergeCell ref="G81:I81"/>
    <mergeCell ref="A163:D163"/>
    <mergeCell ref="C125:F125"/>
    <mergeCell ref="E128:F128"/>
    <mergeCell ref="A84:D84"/>
    <mergeCell ref="A104:D104"/>
    <mergeCell ref="M140:O14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  <rowBreaks count="7" manualBreakCount="7">
    <brk id="58" max="18" man="1"/>
    <brk id="116" max="18" man="1"/>
    <brk id="174" max="18" man="1"/>
    <brk id="232" max="18" man="1"/>
    <brk id="288" max="18" man="1"/>
    <brk id="342" max="18" man="1"/>
    <brk id="4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view="pageBreakPreview" zoomScale="60" zoomScaleNormal="110" workbookViewId="0">
      <pane xSplit="4" topLeftCell="E1" activePane="topRight" state="frozen"/>
      <selection activeCell="A16" sqref="A16"/>
      <selection pane="topRight" activeCell="Q35" sqref="Q35"/>
    </sheetView>
  </sheetViews>
  <sheetFormatPr defaultRowHeight="15"/>
  <cols>
    <col min="2" max="2" width="13.28515625" customWidth="1"/>
    <col min="3" max="3" width="16.140625" customWidth="1"/>
    <col min="4" max="4" width="22" customWidth="1"/>
    <col min="5" max="6" width="16.28515625" customWidth="1"/>
    <col min="7" max="7" width="16" customWidth="1"/>
    <col min="8" max="8" width="16.140625" customWidth="1"/>
    <col min="9" max="9" width="15.42578125" customWidth="1"/>
    <col min="10" max="10" width="16.140625" hidden="1" customWidth="1"/>
    <col min="11" max="11" width="17" hidden="1" customWidth="1"/>
    <col min="12" max="12" width="0.28515625" hidden="1" customWidth="1"/>
    <col min="13" max="13" width="15.5703125" customWidth="1"/>
    <col min="14" max="16" width="14.140625" customWidth="1"/>
    <col min="17" max="17" width="16.5703125" customWidth="1"/>
    <col min="18" max="25" width="14.140625" customWidth="1"/>
    <col min="26" max="26" width="12.85546875" customWidth="1"/>
    <col min="27" max="27" width="9.5703125" bestFit="1" customWidth="1"/>
  </cols>
  <sheetData>
    <row r="1" spans="1:2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4"/>
    </row>
    <row r="2" spans="1:27" ht="15.75">
      <c r="A2" s="2"/>
      <c r="B2" s="2"/>
      <c r="C2" s="2"/>
      <c r="D2" s="11" t="s">
        <v>58</v>
      </c>
      <c r="E2" s="11"/>
      <c r="F2" s="11"/>
      <c r="G2" s="11"/>
      <c r="H2" s="11"/>
      <c r="I2" s="11"/>
      <c r="J2" s="11"/>
      <c r="K2" s="11"/>
      <c r="L2" s="11"/>
      <c r="M2" s="11"/>
      <c r="N2" s="2"/>
      <c r="O2" s="39"/>
      <c r="P2" s="2"/>
      <c r="Q2" s="2"/>
      <c r="R2" s="2"/>
      <c r="S2" s="2"/>
      <c r="T2" s="2"/>
      <c r="U2" s="2"/>
      <c r="V2" s="2"/>
      <c r="W2" s="2"/>
      <c r="X2" s="2"/>
      <c r="Y2" s="2"/>
      <c r="Z2" s="44"/>
    </row>
    <row r="3" spans="1:27" ht="15.75">
      <c r="D3" s="11" t="s">
        <v>5</v>
      </c>
      <c r="E3" s="11"/>
      <c r="F3" s="11"/>
      <c r="G3" s="11"/>
      <c r="H3" s="11"/>
      <c r="I3" s="11"/>
      <c r="J3" s="11"/>
      <c r="K3" s="11"/>
      <c r="L3" s="11"/>
      <c r="M3" s="1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13"/>
    </row>
    <row r="4" spans="1:27" ht="15.75">
      <c r="D4" s="11" t="s">
        <v>6</v>
      </c>
      <c r="E4" s="11"/>
      <c r="F4" s="11"/>
      <c r="G4" s="11"/>
      <c r="H4" s="11"/>
      <c r="I4" s="11"/>
      <c r="J4" s="11"/>
      <c r="K4" s="11"/>
      <c r="L4" s="11"/>
      <c r="M4" s="1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13"/>
    </row>
    <row r="5" spans="1:27" ht="15.75">
      <c r="D5" s="11" t="s">
        <v>7</v>
      </c>
      <c r="E5" s="11"/>
      <c r="F5" s="11"/>
      <c r="G5" s="11"/>
      <c r="H5" s="11"/>
      <c r="I5" s="11"/>
      <c r="J5" s="11"/>
      <c r="K5" s="11"/>
      <c r="L5" s="11"/>
      <c r="M5" s="1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13"/>
    </row>
    <row r="6" spans="1:27" ht="15.75">
      <c r="D6" s="11" t="s">
        <v>89</v>
      </c>
      <c r="E6" s="11"/>
      <c r="F6" s="11"/>
      <c r="G6" s="11"/>
      <c r="H6" s="11"/>
      <c r="I6" s="11"/>
      <c r="J6" s="11"/>
      <c r="K6" s="11"/>
      <c r="L6" s="11"/>
      <c r="M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13"/>
    </row>
    <row r="7" spans="1:27" ht="15.75"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13"/>
    </row>
    <row r="8" spans="1:2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4"/>
      <c r="AA8" s="4"/>
    </row>
    <row r="9" spans="1:27" ht="16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6"/>
      <c r="X9" s="16"/>
      <c r="Y9" s="16"/>
      <c r="Z9" s="114"/>
    </row>
    <row r="10" spans="1:27" ht="15.75">
      <c r="A10" s="8"/>
      <c r="B10" s="40"/>
      <c r="C10" s="40"/>
      <c r="D10" s="41"/>
      <c r="E10" s="159" t="s">
        <v>20</v>
      </c>
      <c r="F10" s="160"/>
      <c r="G10" s="161"/>
      <c r="H10" s="159" t="s">
        <v>21</v>
      </c>
      <c r="I10" s="160"/>
      <c r="J10" s="161"/>
      <c r="K10" s="159" t="s">
        <v>22</v>
      </c>
      <c r="L10" s="160"/>
      <c r="M10" s="161"/>
      <c r="N10" s="159" t="s">
        <v>23</v>
      </c>
      <c r="O10" s="160"/>
      <c r="P10" s="161"/>
      <c r="Q10" s="10" t="s">
        <v>24</v>
      </c>
      <c r="R10" s="42"/>
      <c r="S10" s="42"/>
      <c r="T10" s="162"/>
      <c r="U10" s="162"/>
      <c r="V10" s="162"/>
    </row>
    <row r="11" spans="1:27" ht="16.5" thickBot="1">
      <c r="A11" s="12"/>
      <c r="B11" s="5" t="s">
        <v>11</v>
      </c>
      <c r="C11" s="5"/>
      <c r="D11" s="44"/>
      <c r="E11" s="46" t="s">
        <v>25</v>
      </c>
      <c r="F11" s="47" t="s">
        <v>26</v>
      </c>
      <c r="G11" s="48" t="s">
        <v>27</v>
      </c>
      <c r="H11" s="46" t="s">
        <v>28</v>
      </c>
      <c r="I11" s="47" t="s">
        <v>29</v>
      </c>
      <c r="J11" s="48" t="s">
        <v>30</v>
      </c>
      <c r="K11" s="46" t="s">
        <v>31</v>
      </c>
      <c r="L11" s="47" t="s">
        <v>32</v>
      </c>
      <c r="M11" s="48" t="s">
        <v>33</v>
      </c>
      <c r="N11" s="46" t="s">
        <v>34</v>
      </c>
      <c r="O11" s="47" t="s">
        <v>35</v>
      </c>
      <c r="P11" s="48" t="s">
        <v>36</v>
      </c>
      <c r="Q11" s="17"/>
      <c r="R11" s="49"/>
      <c r="S11" s="49"/>
      <c r="T11" s="49"/>
      <c r="U11" s="49"/>
      <c r="V11" s="49"/>
    </row>
    <row r="12" spans="1:27" ht="16.5" thickBot="1">
      <c r="A12" s="14"/>
      <c r="B12" s="16"/>
      <c r="C12" s="16"/>
      <c r="D12" s="50"/>
      <c r="E12" s="52"/>
      <c r="F12" s="53"/>
      <c r="G12" s="53"/>
      <c r="H12" s="52"/>
      <c r="I12" s="53"/>
      <c r="J12" s="53"/>
      <c r="K12" s="52"/>
      <c r="L12" s="53"/>
      <c r="M12" s="53"/>
      <c r="N12" s="52"/>
      <c r="O12" s="53"/>
      <c r="P12" s="53"/>
      <c r="Q12" s="54" t="s">
        <v>13</v>
      </c>
      <c r="R12" s="42"/>
      <c r="S12" s="42"/>
      <c r="T12" s="42"/>
      <c r="U12" s="42"/>
      <c r="V12" s="42"/>
    </row>
    <row r="13" spans="1:27" ht="16.5" thickBot="1">
      <c r="A13" s="115" t="s">
        <v>59</v>
      </c>
      <c r="B13" s="116"/>
      <c r="C13" s="116"/>
      <c r="D13" s="116"/>
      <c r="E13" s="117">
        <f>E14</f>
        <v>18425</v>
      </c>
      <c r="F13" s="117">
        <f t="shared" ref="F13:P13" si="0">F14</f>
        <v>18425</v>
      </c>
      <c r="G13" s="117">
        <f t="shared" si="0"/>
        <v>18425</v>
      </c>
      <c r="H13" s="117">
        <f t="shared" si="0"/>
        <v>18425</v>
      </c>
      <c r="I13" s="117">
        <f t="shared" si="0"/>
        <v>18425</v>
      </c>
      <c r="J13" s="117">
        <f t="shared" si="0"/>
        <v>0</v>
      </c>
      <c r="K13" s="117">
        <f t="shared" si="0"/>
        <v>0</v>
      </c>
      <c r="L13" s="117">
        <f t="shared" si="0"/>
        <v>0</v>
      </c>
      <c r="M13" s="117">
        <f>M14</f>
        <v>18425</v>
      </c>
      <c r="N13" s="117">
        <f t="shared" si="0"/>
        <v>18425</v>
      </c>
      <c r="O13" s="117">
        <f t="shared" si="0"/>
        <v>18425</v>
      </c>
      <c r="P13" s="117">
        <f t="shared" si="0"/>
        <v>18425</v>
      </c>
      <c r="Q13" s="118">
        <f>SUM(E13:P13)</f>
        <v>165825</v>
      </c>
      <c r="R13" s="42"/>
      <c r="S13" s="42"/>
      <c r="T13" s="42"/>
      <c r="U13" s="42"/>
      <c r="V13" s="42"/>
    </row>
    <row r="14" spans="1:27" ht="16.5" thickBot="1">
      <c r="A14" s="187" t="s">
        <v>60</v>
      </c>
      <c r="B14" s="188"/>
      <c r="C14" s="188"/>
      <c r="D14" s="189"/>
      <c r="E14" s="119">
        <f>E15+E16</f>
        <v>18425</v>
      </c>
      <c r="F14" s="119">
        <f t="shared" ref="F14:P14" si="1">F15+F16</f>
        <v>18425</v>
      </c>
      <c r="G14" s="119">
        <f t="shared" si="1"/>
        <v>18425</v>
      </c>
      <c r="H14" s="119">
        <f t="shared" si="1"/>
        <v>18425</v>
      </c>
      <c r="I14" s="119">
        <f t="shared" si="1"/>
        <v>18425</v>
      </c>
      <c r="J14" s="119">
        <f t="shared" si="1"/>
        <v>0</v>
      </c>
      <c r="K14" s="119">
        <f t="shared" si="1"/>
        <v>0</v>
      </c>
      <c r="L14" s="119">
        <f t="shared" si="1"/>
        <v>0</v>
      </c>
      <c r="M14" s="119">
        <f>M15+M16</f>
        <v>18425</v>
      </c>
      <c r="N14" s="119">
        <f t="shared" si="1"/>
        <v>18425</v>
      </c>
      <c r="O14" s="119">
        <f t="shared" si="1"/>
        <v>18425</v>
      </c>
      <c r="P14" s="119">
        <f t="shared" si="1"/>
        <v>18425</v>
      </c>
      <c r="Q14" s="118">
        <f>SUM(E14:P14)-3</f>
        <v>165822</v>
      </c>
      <c r="R14" s="59"/>
      <c r="S14" s="42"/>
      <c r="T14" s="42"/>
      <c r="U14" s="42"/>
      <c r="V14" s="42"/>
    </row>
    <row r="15" spans="1:27" ht="16.5" thickBot="1">
      <c r="A15" s="120" t="s">
        <v>61</v>
      </c>
      <c r="B15" s="120"/>
      <c r="C15" s="121"/>
      <c r="D15" s="121"/>
      <c r="E15" s="150">
        <f ca="1">сметы!G28+сметы!G86+сметы!G145+сметы!G203+сметы!G259+сметы!G312+сметы!G369</f>
        <v>14498</v>
      </c>
      <c r="F15" s="122">
        <f t="shared" ref="F15:I16" si="2">E15</f>
        <v>14498</v>
      </c>
      <c r="G15" s="122">
        <f t="shared" si="2"/>
        <v>14498</v>
      </c>
      <c r="H15" s="122">
        <f t="shared" si="2"/>
        <v>14498</v>
      </c>
      <c r="I15" s="122">
        <f t="shared" si="2"/>
        <v>14498</v>
      </c>
      <c r="J15" s="123">
        <f>'[1]2015'!L36+'[1]2015'!L97+'[1]2015'!L159+'[1]2015'!L220</f>
        <v>0</v>
      </c>
      <c r="K15" s="123">
        <f>'[1]2015'!M36+'[1]2015'!M97+'[1]2015'!M159+'[1]2015'!M220</f>
        <v>0</v>
      </c>
      <c r="L15" s="123">
        <f>'[1]2015'!N36+'[1]2015'!N97+'[1]2015'!N159+'[1]2015'!N220</f>
        <v>0</v>
      </c>
      <c r="M15" s="147">
        <f>E15</f>
        <v>14498</v>
      </c>
      <c r="N15" s="147">
        <f t="shared" ref="N15:P16" si="3">F15</f>
        <v>14498</v>
      </c>
      <c r="O15" s="147">
        <f t="shared" si="3"/>
        <v>14498</v>
      </c>
      <c r="P15" s="147">
        <f t="shared" si="3"/>
        <v>14498</v>
      </c>
      <c r="Q15" s="118">
        <f>SUM(E15:P15)+4</f>
        <v>130486</v>
      </c>
      <c r="R15" s="59"/>
      <c r="S15" s="59"/>
      <c r="T15" s="59"/>
      <c r="U15" s="59"/>
      <c r="V15" s="59"/>
    </row>
    <row r="16" spans="1:27" ht="16.5" thickBot="1">
      <c r="A16" s="190" t="s">
        <v>62</v>
      </c>
      <c r="B16" s="191"/>
      <c r="C16" s="191"/>
      <c r="D16" s="192"/>
      <c r="E16" s="150">
        <f ca="1">сметы!G39+сметы!G97+сметы!G156+сметы!G214+сметы!G270+сметы!G323+сметы!G380</f>
        <v>3927</v>
      </c>
      <c r="F16" s="122">
        <f t="shared" si="2"/>
        <v>3927</v>
      </c>
      <c r="G16" s="122">
        <f t="shared" si="2"/>
        <v>3927</v>
      </c>
      <c r="H16" s="122">
        <f t="shared" si="2"/>
        <v>3927</v>
      </c>
      <c r="I16" s="122">
        <f t="shared" si="2"/>
        <v>3927</v>
      </c>
      <c r="J16" s="123">
        <f>'[1]2015'!L48+'[1]2015'!L109+'[1]2015'!L171+'[1]2015'!L232</f>
        <v>0</v>
      </c>
      <c r="K16" s="123">
        <f>'[1]2015'!M48+'[1]2015'!M109+'[1]2015'!M171+'[1]2015'!M232</f>
        <v>0</v>
      </c>
      <c r="L16" s="123">
        <f>'[1]2015'!N48+'[1]2015'!N109+'[1]2015'!N171+'[1]2015'!N232</f>
        <v>0</v>
      </c>
      <c r="M16" s="147">
        <f>E16</f>
        <v>3927</v>
      </c>
      <c r="N16" s="147">
        <f t="shared" si="3"/>
        <v>3927</v>
      </c>
      <c r="O16" s="147">
        <f t="shared" si="3"/>
        <v>3927</v>
      </c>
      <c r="P16" s="147">
        <f t="shared" si="3"/>
        <v>3927</v>
      </c>
      <c r="Q16" s="118">
        <f>SUM(E16:P16)+1</f>
        <v>35344</v>
      </c>
      <c r="R16" s="59"/>
      <c r="S16" s="59"/>
      <c r="T16" s="59"/>
      <c r="U16" s="59"/>
      <c r="V16" s="59"/>
    </row>
    <row r="17" spans="1:22" ht="16.5" thickBot="1">
      <c r="A17" s="127" t="s">
        <v>63</v>
      </c>
      <c r="B17" s="128"/>
      <c r="C17" s="128"/>
      <c r="D17" s="128"/>
      <c r="E17" s="129">
        <f ca="1">E18+E19+E23</f>
        <v>8471</v>
      </c>
      <c r="F17" s="129">
        <f t="shared" ref="F17:L17" si="4">F18+F19+F23</f>
        <v>8471</v>
      </c>
      <c r="G17" s="129">
        <f t="shared" si="4"/>
        <v>8471</v>
      </c>
      <c r="H17" s="129">
        <f t="shared" si="4"/>
        <v>8471</v>
      </c>
      <c r="I17" s="129">
        <f t="shared" si="4"/>
        <v>8471</v>
      </c>
      <c r="J17" s="129">
        <f t="shared" si="4"/>
        <v>0</v>
      </c>
      <c r="K17" s="129">
        <f t="shared" si="4"/>
        <v>0</v>
      </c>
      <c r="L17" s="129">
        <f t="shared" si="4"/>
        <v>0</v>
      </c>
      <c r="M17" s="129">
        <f>M18+M19+M23</f>
        <v>8471</v>
      </c>
      <c r="N17" s="129">
        <f>N18+N19+N23</f>
        <v>8471</v>
      </c>
      <c r="O17" s="129">
        <f>O18+O19+O23</f>
        <v>8471</v>
      </c>
      <c r="P17" s="129">
        <f>P18+P19+P23</f>
        <v>8471</v>
      </c>
      <c r="Q17" s="118">
        <f>SUM(E17:P17)+4</f>
        <v>76243</v>
      </c>
      <c r="R17" s="59"/>
      <c r="S17" s="59"/>
      <c r="T17" s="59"/>
      <c r="U17" s="59"/>
      <c r="V17" s="59"/>
    </row>
    <row r="18" spans="1:22" ht="16.5" thickBot="1">
      <c r="A18" s="124" t="s">
        <v>64</v>
      </c>
      <c r="B18" s="125"/>
      <c r="C18" s="125"/>
      <c r="D18" s="125"/>
      <c r="E18" s="126">
        <f ca="1">сметы!G41+сметы!G99+сметы!G158+сметы!G216+сметы!G272+сметы!G325+сметы!G382</f>
        <v>54</v>
      </c>
      <c r="F18" s="126">
        <f ca="1">E18</f>
        <v>54</v>
      </c>
      <c r="G18" s="126">
        <f ca="1">F18</f>
        <v>54</v>
      </c>
      <c r="H18" s="126">
        <f ca="1">G18</f>
        <v>54</v>
      </c>
      <c r="I18" s="126">
        <f ca="1">H18</f>
        <v>54</v>
      </c>
      <c r="J18" s="57">
        <f>'[1]2015'!L50+'[1]2015'!L111+'[1]2015'!L173+'[1]2015'!L234</f>
        <v>0</v>
      </c>
      <c r="K18" s="57">
        <f>'[1]2015'!M50+'[1]2015'!M111+'[1]2015'!M173+'[1]2015'!M234</f>
        <v>0</v>
      </c>
      <c r="L18" s="57">
        <f>'[1]2015'!N50+'[1]2015'!N111+'[1]2015'!N173+'[1]2015'!N234</f>
        <v>0</v>
      </c>
      <c r="M18" s="148">
        <f>E18</f>
        <v>54</v>
      </c>
      <c r="N18" s="148">
        <f>F18</f>
        <v>54</v>
      </c>
      <c r="O18" s="148">
        <f>G18</f>
        <v>54</v>
      </c>
      <c r="P18" s="148">
        <f>H18</f>
        <v>54</v>
      </c>
      <c r="Q18" s="118">
        <f>SUM(E18:P18)-1</f>
        <v>485</v>
      </c>
      <c r="R18" s="59"/>
      <c r="S18" s="59"/>
      <c r="T18" s="59"/>
      <c r="U18" s="59"/>
      <c r="V18" s="59"/>
    </row>
    <row r="19" spans="1:22" ht="16.5" thickBot="1">
      <c r="A19" s="130" t="s">
        <v>65</v>
      </c>
      <c r="B19" s="131"/>
      <c r="C19" s="131"/>
      <c r="D19" s="131"/>
      <c r="E19" s="58">
        <f ca="1">SUM(E20:E22)</f>
        <v>2597</v>
      </c>
      <c r="F19" s="58">
        <f ca="1">SUM(F20:F22)</f>
        <v>2597</v>
      </c>
      <c r="G19" s="58">
        <f ca="1">SUM(G20:G22)</f>
        <v>2597</v>
      </c>
      <c r="H19" s="58">
        <f ca="1">SUM(H20:H22)</f>
        <v>2597</v>
      </c>
      <c r="I19" s="58">
        <f ca="1">SUM(I20:I22)</f>
        <v>2597</v>
      </c>
      <c r="J19" s="58">
        <f t="shared" ref="J19:P19" si="5">SUM(J20:J22)</f>
        <v>0</v>
      </c>
      <c r="K19" s="58">
        <f t="shared" si="5"/>
        <v>0</v>
      </c>
      <c r="L19" s="58">
        <f t="shared" si="5"/>
        <v>0</v>
      </c>
      <c r="M19" s="58">
        <f t="shared" si="5"/>
        <v>2597</v>
      </c>
      <c r="N19" s="58">
        <f>SUM(N20:N22)</f>
        <v>2597</v>
      </c>
      <c r="O19" s="58">
        <f t="shared" si="5"/>
        <v>2597</v>
      </c>
      <c r="P19" s="58">
        <f t="shared" si="5"/>
        <v>2597</v>
      </c>
      <c r="Q19" s="118">
        <f>SUM(E19:P19)</f>
        <v>23373</v>
      </c>
      <c r="R19" s="59"/>
      <c r="S19" s="59"/>
      <c r="T19" s="59"/>
      <c r="U19" s="59"/>
      <c r="V19" s="59"/>
    </row>
    <row r="20" spans="1:22" ht="16.5" thickBot="1">
      <c r="A20" s="120" t="s">
        <v>66</v>
      </c>
      <c r="B20" s="121"/>
      <c r="C20" s="121"/>
      <c r="D20" s="121"/>
      <c r="E20" s="122">
        <f ca="1">сметы!G44+сметы!G102+сметы!G161+сметы!G219+сметы!G275+сметы!G328+сметы!G385</f>
        <v>1528</v>
      </c>
      <c r="F20" s="122">
        <f t="shared" ref="F20:I22" si="6">E20</f>
        <v>1528</v>
      </c>
      <c r="G20" s="122">
        <f t="shared" si="6"/>
        <v>1528</v>
      </c>
      <c r="H20" s="122">
        <f t="shared" si="6"/>
        <v>1528</v>
      </c>
      <c r="I20" s="122">
        <f t="shared" si="6"/>
        <v>1528</v>
      </c>
      <c r="J20" s="123">
        <f>'[1]2015'!L53+'[1]2015'!L114+'[1]2015'!L176+'[1]2015'!L237</f>
        <v>0</v>
      </c>
      <c r="K20" s="123">
        <f>'[1]2015'!M53+'[1]2015'!M114+'[1]2015'!M176+'[1]2015'!M237</f>
        <v>0</v>
      </c>
      <c r="L20" s="123">
        <f>'[1]2015'!N53+'[1]2015'!N114+'[1]2015'!N176+'[1]2015'!N237</f>
        <v>0</v>
      </c>
      <c r="M20" s="147">
        <f>E20</f>
        <v>1528</v>
      </c>
      <c r="N20" s="147">
        <f>F20</f>
        <v>1528</v>
      </c>
      <c r="O20" s="147">
        <f>N20</f>
        <v>1528</v>
      </c>
      <c r="P20" s="147">
        <f>O20</f>
        <v>1528</v>
      </c>
      <c r="Q20" s="118">
        <f>SUM(E20:P20)+2</f>
        <v>13754</v>
      </c>
      <c r="R20" s="59"/>
      <c r="S20" s="59"/>
      <c r="T20" s="59"/>
      <c r="U20" s="59"/>
      <c r="V20" s="59"/>
    </row>
    <row r="21" spans="1:22" ht="16.5" thickBot="1">
      <c r="A21" s="120" t="s">
        <v>67</v>
      </c>
      <c r="B21" s="121"/>
      <c r="C21" s="121"/>
      <c r="D21" s="121"/>
      <c r="E21" s="122">
        <f ca="1">сметы!G43+сметы!G101+сметы!G160+сметы!G218+сметы!G274+сметы!G327+сметы!G384</f>
        <v>779</v>
      </c>
      <c r="F21" s="122">
        <f t="shared" si="6"/>
        <v>779</v>
      </c>
      <c r="G21" s="122">
        <f t="shared" si="6"/>
        <v>779</v>
      </c>
      <c r="H21" s="122">
        <f t="shared" si="6"/>
        <v>779</v>
      </c>
      <c r="I21" s="122">
        <f t="shared" si="6"/>
        <v>779</v>
      </c>
      <c r="J21" s="123">
        <f>'[1]2015'!L52+'[1]2015'!L113+'[1]2015'!L175+'[1]2015'!L236</f>
        <v>0</v>
      </c>
      <c r="K21" s="123">
        <f>'[1]2015'!M52+'[1]2015'!M113+'[1]2015'!M175+'[1]2015'!M236</f>
        <v>0</v>
      </c>
      <c r="L21" s="123">
        <f>'[1]2015'!N52+'[1]2015'!N113+'[1]2015'!N175+'[1]2015'!N236</f>
        <v>0</v>
      </c>
      <c r="M21" s="147">
        <f>E21</f>
        <v>779</v>
      </c>
      <c r="N21" s="147">
        <f>F21</f>
        <v>779</v>
      </c>
      <c r="O21" s="147">
        <f>G21</f>
        <v>779</v>
      </c>
      <c r="P21" s="147">
        <f>H21</f>
        <v>779</v>
      </c>
      <c r="Q21" s="118">
        <f>SUM(E21:P21)-1</f>
        <v>7010</v>
      </c>
      <c r="R21" s="59"/>
      <c r="S21" s="59"/>
      <c r="T21" s="59"/>
      <c r="U21" s="59"/>
      <c r="V21" s="59"/>
    </row>
    <row r="22" spans="1:22" ht="16.5" thickBot="1">
      <c r="A22" s="120" t="s">
        <v>68</v>
      </c>
      <c r="B22" s="121"/>
      <c r="C22" s="121"/>
      <c r="D22" s="121"/>
      <c r="E22" s="122">
        <f ca="1">сметы!G45+сметы!G103+сметы!G162+сметы!G220+сметы!G276+сметы!G329+сметы!G386</f>
        <v>290</v>
      </c>
      <c r="F22" s="122">
        <f t="shared" si="6"/>
        <v>290</v>
      </c>
      <c r="G22" s="122">
        <f t="shared" si="6"/>
        <v>290</v>
      </c>
      <c r="H22" s="122">
        <f t="shared" si="6"/>
        <v>290</v>
      </c>
      <c r="I22" s="122">
        <f t="shared" si="6"/>
        <v>290</v>
      </c>
      <c r="J22" s="123">
        <f>'[1]2015'!L54+'[1]2015'!L115+'[1]2015'!L177+'[1]2015'!L238</f>
        <v>0</v>
      </c>
      <c r="K22" s="123">
        <f>'[1]2015'!M54+'[1]2015'!M115+'[1]2015'!M177+'[1]2015'!M238</f>
        <v>0</v>
      </c>
      <c r="L22" s="123">
        <f>'[1]2015'!N54+'[1]2015'!N115+'[1]2015'!N177+'[1]2015'!N238</f>
        <v>0</v>
      </c>
      <c r="M22" s="147">
        <f>H22</f>
        <v>290</v>
      </c>
      <c r="N22" s="147">
        <f>I22</f>
        <v>290</v>
      </c>
      <c r="O22" s="147">
        <f>N22</f>
        <v>290</v>
      </c>
      <c r="P22" s="147">
        <f>O22</f>
        <v>290</v>
      </c>
      <c r="Q22" s="118">
        <f>SUM(E22:P22)-1</f>
        <v>2609</v>
      </c>
      <c r="R22" s="59"/>
      <c r="S22" s="59"/>
      <c r="T22" s="59"/>
      <c r="U22" s="59"/>
      <c r="V22" s="59"/>
    </row>
    <row r="23" spans="1:22" ht="16.5" thickBot="1">
      <c r="A23" s="60" t="s">
        <v>69</v>
      </c>
      <c r="B23" s="61"/>
      <c r="C23" s="61"/>
      <c r="D23" s="61"/>
      <c r="E23" s="64">
        <f ca="1">E24+E32</f>
        <v>5820</v>
      </c>
      <c r="F23" s="64">
        <f t="shared" ref="F23:P23" si="7">F24+F32</f>
        <v>5820</v>
      </c>
      <c r="G23" s="64">
        <f t="shared" si="7"/>
        <v>5820</v>
      </c>
      <c r="H23" s="64">
        <f t="shared" si="7"/>
        <v>5820</v>
      </c>
      <c r="I23" s="64">
        <f t="shared" si="7"/>
        <v>5820</v>
      </c>
      <c r="J23" s="64">
        <f t="shared" si="7"/>
        <v>0</v>
      </c>
      <c r="K23" s="64">
        <f t="shared" si="7"/>
        <v>0</v>
      </c>
      <c r="L23" s="64">
        <f t="shared" si="7"/>
        <v>0</v>
      </c>
      <c r="M23" s="64">
        <f t="shared" si="7"/>
        <v>5820</v>
      </c>
      <c r="N23" s="64">
        <f t="shared" si="7"/>
        <v>5820</v>
      </c>
      <c r="O23" s="64">
        <f t="shared" si="7"/>
        <v>5820</v>
      </c>
      <c r="P23" s="64">
        <f t="shared" si="7"/>
        <v>5820</v>
      </c>
      <c r="Q23" s="118">
        <f>SUM(E23:P23)+5</f>
        <v>52385</v>
      </c>
      <c r="R23" s="59"/>
      <c r="S23" s="59"/>
      <c r="T23" s="59"/>
      <c r="U23" s="59"/>
      <c r="V23" s="59"/>
    </row>
    <row r="24" spans="1:22" ht="16.5" thickBot="1">
      <c r="A24" s="132" t="s">
        <v>70</v>
      </c>
      <c r="B24" s="133"/>
      <c r="C24" s="133"/>
      <c r="D24" s="133"/>
      <c r="E24" s="134">
        <f ca="1">SUM(E25:E31)</f>
        <v>4454</v>
      </c>
      <c r="F24" s="134">
        <f t="shared" ref="F24:P24" si="8">SUM(F25:F31)</f>
        <v>4454</v>
      </c>
      <c r="G24" s="134">
        <f t="shared" si="8"/>
        <v>4454</v>
      </c>
      <c r="H24" s="134">
        <f t="shared" si="8"/>
        <v>4454</v>
      </c>
      <c r="I24" s="134">
        <f t="shared" si="8"/>
        <v>4454</v>
      </c>
      <c r="J24" s="134">
        <f t="shared" si="8"/>
        <v>0</v>
      </c>
      <c r="K24" s="134">
        <f t="shared" si="8"/>
        <v>0</v>
      </c>
      <c r="L24" s="134">
        <f t="shared" si="8"/>
        <v>0</v>
      </c>
      <c r="M24" s="134">
        <f t="shared" si="8"/>
        <v>4454</v>
      </c>
      <c r="N24" s="134">
        <f t="shared" si="8"/>
        <v>4454</v>
      </c>
      <c r="O24" s="134">
        <f t="shared" si="8"/>
        <v>4454</v>
      </c>
      <c r="P24" s="134">
        <f t="shared" si="8"/>
        <v>4454</v>
      </c>
      <c r="Q24" s="118">
        <f>SUM(E24:P24)+2</f>
        <v>40088</v>
      </c>
      <c r="R24" s="59"/>
      <c r="S24" s="59"/>
      <c r="T24" s="59"/>
      <c r="U24" s="59"/>
      <c r="V24" s="59"/>
    </row>
    <row r="25" spans="1:22" ht="16.5" thickBot="1">
      <c r="A25" s="120" t="s">
        <v>71</v>
      </c>
      <c r="B25" s="121"/>
      <c r="C25" s="121"/>
      <c r="D25" s="121"/>
      <c r="E25" s="122">
        <f ca="1">сметы!G30+сметы!G88+сметы!G147+сметы!G205+сметы!G261+сметы!G314+сметы!G371</f>
        <v>1450</v>
      </c>
      <c r="F25" s="122">
        <f t="shared" ref="F25:I28" si="9">E25</f>
        <v>1450</v>
      </c>
      <c r="G25" s="122">
        <f t="shared" si="9"/>
        <v>1450</v>
      </c>
      <c r="H25" s="122">
        <f t="shared" si="9"/>
        <v>1450</v>
      </c>
      <c r="I25" s="122">
        <f t="shared" si="9"/>
        <v>1450</v>
      </c>
      <c r="J25" s="123">
        <f>'[1]2015'!L38+'[1]2015'!L99+'[1]2015'!L161+'[1]2015'!L222</f>
        <v>0</v>
      </c>
      <c r="K25" s="123">
        <f>'[1]2015'!M38+'[1]2015'!M99+'[1]2015'!M161+'[1]2015'!M222</f>
        <v>0</v>
      </c>
      <c r="L25" s="123">
        <f>'[1]2015'!N38+'[1]2015'!N99+'[1]2015'!N161+'[1]2015'!N222</f>
        <v>0</v>
      </c>
      <c r="M25" s="147">
        <f t="shared" ref="M25:M33" si="10">E25</f>
        <v>1450</v>
      </c>
      <c r="N25" s="147">
        <f t="shared" ref="N25:P33" si="11">F25</f>
        <v>1450</v>
      </c>
      <c r="O25" s="147">
        <f t="shared" si="11"/>
        <v>1450</v>
      </c>
      <c r="P25" s="147">
        <f t="shared" si="11"/>
        <v>1450</v>
      </c>
      <c r="Q25" s="118">
        <f>SUM(E25:P25)-2</f>
        <v>13048</v>
      </c>
      <c r="R25" s="59"/>
      <c r="S25" s="59"/>
      <c r="T25" s="59"/>
      <c r="U25" s="59"/>
      <c r="V25" s="59"/>
    </row>
    <row r="26" spans="1:22" ht="16.5" thickBot="1">
      <c r="A26" s="120" t="s">
        <v>91</v>
      </c>
      <c r="B26" s="121"/>
      <c r="C26" s="121"/>
      <c r="D26" s="121"/>
      <c r="E26" s="122">
        <f ca="1">сметы!G31+сметы!G89+сметы!G148+сметы!G206+сметы!G262+сметы!G315+сметы!G372</f>
        <v>1242</v>
      </c>
      <c r="F26" s="122">
        <f t="shared" si="9"/>
        <v>1242</v>
      </c>
      <c r="G26" s="122">
        <f t="shared" si="9"/>
        <v>1242</v>
      </c>
      <c r="H26" s="122">
        <f t="shared" si="9"/>
        <v>1242</v>
      </c>
      <c r="I26" s="122">
        <f t="shared" si="9"/>
        <v>1242</v>
      </c>
      <c r="J26" s="123">
        <f>'[1]2015'!L39+'[1]2015'!L100+'[1]2015'!L162+'[1]2015'!L223</f>
        <v>0</v>
      </c>
      <c r="K26" s="123">
        <f>'[1]2015'!M39+'[1]2015'!M100+'[1]2015'!M162+'[1]2015'!M223</f>
        <v>0</v>
      </c>
      <c r="L26" s="123">
        <f>'[1]2015'!N39+'[1]2015'!N100+'[1]2015'!N162+'[1]2015'!N223</f>
        <v>0</v>
      </c>
      <c r="M26" s="147">
        <f t="shared" si="10"/>
        <v>1242</v>
      </c>
      <c r="N26" s="147">
        <f t="shared" si="11"/>
        <v>1242</v>
      </c>
      <c r="O26" s="147">
        <f t="shared" si="11"/>
        <v>1242</v>
      </c>
      <c r="P26" s="147">
        <f t="shared" si="11"/>
        <v>1242</v>
      </c>
      <c r="Q26" s="118">
        <f>SUM(E26:P26)+2</f>
        <v>11180</v>
      </c>
      <c r="R26" s="59"/>
      <c r="S26" s="59"/>
      <c r="T26" s="59"/>
      <c r="U26" s="59"/>
      <c r="V26" s="59"/>
    </row>
    <row r="27" spans="1:22" ht="16.5" thickBot="1">
      <c r="A27" s="120" t="s">
        <v>72</v>
      </c>
      <c r="B27" s="121"/>
      <c r="C27" s="121"/>
      <c r="D27" s="121"/>
      <c r="E27" s="122">
        <f ca="1">сметы!G32+сметы!G90+сметы!G149+сметы!G207+сметы!G263+сметы!G316+сметы!G373</f>
        <v>592</v>
      </c>
      <c r="F27" s="122">
        <f t="shared" si="9"/>
        <v>592</v>
      </c>
      <c r="G27" s="122">
        <f t="shared" si="9"/>
        <v>592</v>
      </c>
      <c r="H27" s="122">
        <f t="shared" si="9"/>
        <v>592</v>
      </c>
      <c r="I27" s="122">
        <f t="shared" si="9"/>
        <v>592</v>
      </c>
      <c r="J27" s="123">
        <f>'[1]2015'!L40+'[1]2015'!L101+'[1]2015'!L163+'[1]2015'!L224</f>
        <v>0</v>
      </c>
      <c r="K27" s="123">
        <f>'[1]2015'!M40+'[1]2015'!M101+'[1]2015'!M163+'[1]2015'!M224</f>
        <v>0</v>
      </c>
      <c r="L27" s="123">
        <f>'[1]2015'!N40+'[1]2015'!N101+'[1]2015'!N163+'[1]2015'!N224</f>
        <v>0</v>
      </c>
      <c r="M27" s="147">
        <f t="shared" si="10"/>
        <v>592</v>
      </c>
      <c r="N27" s="147">
        <f t="shared" si="11"/>
        <v>592</v>
      </c>
      <c r="O27" s="147">
        <f t="shared" si="11"/>
        <v>592</v>
      </c>
      <c r="P27" s="147">
        <f t="shared" si="11"/>
        <v>592</v>
      </c>
      <c r="Q27" s="118">
        <f>SUM(E27:P27)-2</f>
        <v>5326</v>
      </c>
      <c r="R27" s="59"/>
      <c r="S27" s="59"/>
      <c r="T27" s="59"/>
      <c r="U27" s="59"/>
      <c r="V27" s="59"/>
    </row>
    <row r="28" spans="1:22" ht="16.5" thickBot="1">
      <c r="A28" s="120" t="s">
        <v>73</v>
      </c>
      <c r="B28" s="121"/>
      <c r="C28" s="121"/>
      <c r="D28" s="121"/>
      <c r="E28" s="122">
        <f ca="1">сметы!G34+сметы!G92+сметы!G151+сметы!G209+сметы!G265+сметы!G318+сметы!G375</f>
        <v>592</v>
      </c>
      <c r="F28" s="122">
        <f t="shared" si="9"/>
        <v>592</v>
      </c>
      <c r="G28" s="122">
        <f t="shared" si="9"/>
        <v>592</v>
      </c>
      <c r="H28" s="122">
        <f t="shared" si="9"/>
        <v>592</v>
      </c>
      <c r="I28" s="122">
        <f t="shared" si="9"/>
        <v>592</v>
      </c>
      <c r="J28" s="123">
        <f>'[1]2015'!L41+'[1]2015'!L102+'[1]2015'!L163+'[1]2015'!L225</f>
        <v>0</v>
      </c>
      <c r="K28" s="123">
        <f>'[1]2015'!M41+'[1]2015'!M102+'[1]2015'!M163+'[1]2015'!M225</f>
        <v>0</v>
      </c>
      <c r="L28" s="123">
        <f>'[1]2015'!N41+'[1]2015'!N102+'[1]2015'!N163+'[1]2015'!N225</f>
        <v>0</v>
      </c>
      <c r="M28" s="147">
        <f t="shared" si="10"/>
        <v>592</v>
      </c>
      <c r="N28" s="147">
        <f t="shared" si="11"/>
        <v>592</v>
      </c>
      <c r="O28" s="147">
        <f t="shared" si="11"/>
        <v>592</v>
      </c>
      <c r="P28" s="147">
        <f t="shared" si="11"/>
        <v>592</v>
      </c>
      <c r="Q28" s="118">
        <f>SUM(E28:P28)</f>
        <v>5328</v>
      </c>
      <c r="R28" s="59"/>
      <c r="S28" s="59"/>
      <c r="T28" s="59"/>
      <c r="U28" s="59"/>
      <c r="V28" s="59"/>
    </row>
    <row r="29" spans="1:22" ht="16.5" thickBot="1">
      <c r="A29" s="120" t="s">
        <v>74</v>
      </c>
      <c r="B29" s="121"/>
      <c r="C29" s="121"/>
      <c r="D29" s="121"/>
      <c r="E29" s="122">
        <f ca="1">сметы!G35+сметы!G93+сметы!G152+сметы!G210+сметы!G266+сметы!G319+сметы!G376</f>
        <v>82</v>
      </c>
      <c r="F29" s="122">
        <f ca="1">сметы!H35+сметы!H93+сметы!H152+сметы!H210+сметы!H266+сметы!H319+сметы!H376</f>
        <v>82</v>
      </c>
      <c r="G29" s="122">
        <f ca="1">сметы!I35+сметы!I93+сметы!I152+сметы!I210+сметы!I266+сметы!I319+сметы!I376</f>
        <v>82</v>
      </c>
      <c r="H29" s="122">
        <f ca="1">сметы!J35+сметы!J93+сметы!J152+сметы!J210+сметы!J266+сметы!J319+сметы!J376</f>
        <v>82</v>
      </c>
      <c r="I29" s="122">
        <f ca="1">сметы!K35+сметы!K93+сметы!K152+сметы!K210+сметы!K266+сметы!K319+сметы!K376</f>
        <v>82</v>
      </c>
      <c r="J29" s="123">
        <f>'[1]2015'!L42+'[1]2015'!L103+'[1]2015'!L165+'[1]2015'!L226</f>
        <v>0</v>
      </c>
      <c r="K29" s="123">
        <f>'[1]2015'!M42+'[1]2015'!M103+'[1]2015'!M165+'[1]2015'!M226</f>
        <v>0</v>
      </c>
      <c r="L29" s="123">
        <f>'[1]2015'!N42+'[1]2015'!N103+'[1]2015'!N165+'[1]2015'!N226</f>
        <v>0</v>
      </c>
      <c r="M29" s="147">
        <f t="shared" si="10"/>
        <v>82</v>
      </c>
      <c r="N29" s="147">
        <f t="shared" si="11"/>
        <v>82</v>
      </c>
      <c r="O29" s="147">
        <f t="shared" si="11"/>
        <v>82</v>
      </c>
      <c r="P29" s="147">
        <f t="shared" si="11"/>
        <v>82</v>
      </c>
      <c r="Q29" s="118">
        <f>SUM(E29:P29)+4</f>
        <v>742</v>
      </c>
      <c r="R29" s="59"/>
      <c r="S29" s="59"/>
      <c r="T29" s="59"/>
      <c r="U29" s="59"/>
      <c r="V29" s="59"/>
    </row>
    <row r="30" spans="1:22" ht="16.5" thickBot="1">
      <c r="A30" s="120" t="s">
        <v>75</v>
      </c>
      <c r="B30" s="121"/>
      <c r="C30" s="121"/>
      <c r="D30" s="121"/>
      <c r="E30" s="122">
        <f ca="1">сметы!G36+сметы!G94+сметы!G153+сметы!G211+сметы!G267+сметы!G320+сметы!G377</f>
        <v>82</v>
      </c>
      <c r="F30" s="122">
        <f ca="1">сметы!H36+сметы!H94+сметы!H153+сметы!H211+сметы!H267+сметы!H320+сметы!H377</f>
        <v>82</v>
      </c>
      <c r="G30" s="122">
        <f ca="1">сметы!I36+сметы!I94+сметы!I153+сметы!I211+сметы!I267+сметы!I320+сметы!I377</f>
        <v>82</v>
      </c>
      <c r="H30" s="122">
        <f ca="1">сметы!J36+сметы!J94+сметы!J153+сметы!J211+сметы!J267+сметы!J320+сметы!J377</f>
        <v>82</v>
      </c>
      <c r="I30" s="122">
        <f ca="1">сметы!K36+сметы!K94+сметы!K153+сметы!K211+сметы!K267+сметы!K320+сметы!K377</f>
        <v>82</v>
      </c>
      <c r="J30" s="123">
        <f>'[1]2015'!L43+'[1]2015'!L104+'[1]2015'!L166+'[1]2015'!L227</f>
        <v>0</v>
      </c>
      <c r="K30" s="123">
        <f>'[1]2015'!M43+'[1]2015'!M104+'[1]2015'!M166+'[1]2015'!M227</f>
        <v>0</v>
      </c>
      <c r="L30" s="123">
        <f>'[1]2015'!N43+'[1]2015'!N104+'[1]2015'!N166+'[1]2015'!N227</f>
        <v>0</v>
      </c>
      <c r="M30" s="147">
        <f t="shared" si="10"/>
        <v>82</v>
      </c>
      <c r="N30" s="147">
        <f t="shared" si="11"/>
        <v>82</v>
      </c>
      <c r="O30" s="147">
        <f t="shared" si="11"/>
        <v>82</v>
      </c>
      <c r="P30" s="147">
        <f t="shared" si="11"/>
        <v>82</v>
      </c>
      <c r="Q30" s="118">
        <f>SUM(E30:P30)+4</f>
        <v>742</v>
      </c>
      <c r="R30" s="59"/>
      <c r="S30" s="59"/>
      <c r="T30" s="59"/>
      <c r="U30" s="59"/>
      <c r="V30" s="59"/>
    </row>
    <row r="31" spans="1:22" ht="16.5" thickBot="1">
      <c r="A31" s="120" t="s">
        <v>76</v>
      </c>
      <c r="B31" s="121"/>
      <c r="C31" s="121"/>
      <c r="D31" s="121"/>
      <c r="E31" s="122">
        <f ca="1">сметы!G37+сметы!G95+сметы!G154+сметы!G212+сметы!G268+сметы!G321+сметы!G378</f>
        <v>414</v>
      </c>
      <c r="F31" s="122">
        <f ca="1">сметы!H37+сметы!H95+сметы!H154+сметы!H212+сметы!H268+сметы!H321+сметы!H378</f>
        <v>414</v>
      </c>
      <c r="G31" s="122">
        <f ca="1">сметы!I37+сметы!I95+сметы!I154+сметы!I212+сметы!I268+сметы!I321+сметы!I378</f>
        <v>414</v>
      </c>
      <c r="H31" s="122">
        <f ca="1">сметы!J37+сметы!J95+сметы!J154+сметы!J212+сметы!J268+сметы!J321+сметы!J378</f>
        <v>414</v>
      </c>
      <c r="I31" s="122">
        <f ca="1">сметы!K37+сметы!K95+сметы!K154+сметы!K212+сметы!K268+сметы!K321+сметы!K378</f>
        <v>414</v>
      </c>
      <c r="J31" s="123">
        <f>'[1]2015'!L46+'[1]2015'!L107+'[1]2015'!L169+'[1]2015'!L230</f>
        <v>0</v>
      </c>
      <c r="K31" s="123">
        <f>'[1]2015'!M46+'[1]2015'!M107+'[1]2015'!M169+'[1]2015'!M230</f>
        <v>0</v>
      </c>
      <c r="L31" s="123">
        <f>'[1]2015'!N46+'[1]2015'!N107+'[1]2015'!N169+'[1]2015'!N230</f>
        <v>0</v>
      </c>
      <c r="M31" s="147">
        <f t="shared" si="10"/>
        <v>414</v>
      </c>
      <c r="N31" s="147">
        <f t="shared" si="11"/>
        <v>414</v>
      </c>
      <c r="O31" s="147">
        <f t="shared" si="11"/>
        <v>414</v>
      </c>
      <c r="P31" s="147">
        <f t="shared" si="11"/>
        <v>414</v>
      </c>
      <c r="Q31" s="118">
        <f>SUM(E31:P31)+4</f>
        <v>3730</v>
      </c>
      <c r="R31" s="59"/>
      <c r="S31" s="59"/>
      <c r="T31" s="59"/>
      <c r="U31" s="59"/>
      <c r="V31" s="59"/>
    </row>
    <row r="32" spans="1:22" ht="16.5" thickBot="1">
      <c r="A32" s="193" t="s">
        <v>77</v>
      </c>
      <c r="B32" s="194"/>
      <c r="C32" s="194"/>
      <c r="D32" s="195"/>
      <c r="E32" s="135">
        <f ca="1">сметы!G40+сметы!G98+сметы!G157+сметы!G215+сметы!G271+сметы!G324+сметы!G381</f>
        <v>1366</v>
      </c>
      <c r="F32" s="135">
        <f ca="1">сметы!H40+сметы!H98+сметы!H157+сметы!H215+сметы!H271+сметы!H324+сметы!H381</f>
        <v>1366</v>
      </c>
      <c r="G32" s="135">
        <f ca="1">сметы!I40+сметы!I98+сметы!I157+сметы!I215+сметы!I271+сметы!I324+сметы!I381</f>
        <v>1366</v>
      </c>
      <c r="H32" s="135">
        <f ca="1">сметы!J40+сметы!J98+сметы!J157+сметы!J215+сметы!J271+сметы!J324+сметы!J381</f>
        <v>1366</v>
      </c>
      <c r="I32" s="135">
        <f ca="1">сметы!K40+сметы!K98+сметы!K157+сметы!K215+сметы!K271+сметы!K324+сметы!K381</f>
        <v>1366</v>
      </c>
      <c r="J32" s="134">
        <f>'[1]2015'!L49+'[1]2015'!L110+'[1]2015'!L172+'[1]2015'!L233</f>
        <v>0</v>
      </c>
      <c r="K32" s="134">
        <f>'[1]2015'!M49+'[1]2015'!M110+'[1]2015'!M172+'[1]2015'!M233</f>
        <v>0</v>
      </c>
      <c r="L32" s="134">
        <f>'[1]2015'!N49+'[1]2015'!N110+'[1]2015'!N172+'[1]2015'!N233</f>
        <v>0</v>
      </c>
      <c r="M32" s="134">
        <f t="shared" si="10"/>
        <v>1366</v>
      </c>
      <c r="N32" s="134">
        <f t="shared" si="11"/>
        <v>1366</v>
      </c>
      <c r="O32" s="134">
        <f t="shared" si="11"/>
        <v>1366</v>
      </c>
      <c r="P32" s="134">
        <f t="shared" si="11"/>
        <v>1366</v>
      </c>
      <c r="Q32" s="118">
        <f>SUM(E32:P32)+2</f>
        <v>12296</v>
      </c>
      <c r="R32" s="59"/>
      <c r="S32" s="59"/>
      <c r="T32" s="59"/>
      <c r="U32" s="59"/>
      <c r="V32" s="59"/>
    </row>
    <row r="33" spans="1:27" ht="16.5" thickBot="1">
      <c r="A33" s="196" t="s">
        <v>78</v>
      </c>
      <c r="B33" s="197"/>
      <c r="C33" s="197"/>
      <c r="D33" s="198"/>
      <c r="E33" s="126">
        <f ca="1">сметы!G46+сметы!G104+сметы!G163+сметы!G221+сметы!G277+сметы!G330+сметы!G387+5</f>
        <v>13914</v>
      </c>
      <c r="F33" s="126">
        <f ca="1">E33</f>
        <v>13914</v>
      </c>
      <c r="G33" s="126">
        <f ca="1">F33</f>
        <v>13914</v>
      </c>
      <c r="H33" s="126">
        <f ca="1">G33</f>
        <v>13914</v>
      </c>
      <c r="I33" s="126">
        <f ca="1">H33</f>
        <v>13914</v>
      </c>
      <c r="J33" s="57">
        <f>'[1]2015'!L57+'[1]2015'!L118+'[1]2015'!L180+'[1]2015'!L241</f>
        <v>0</v>
      </c>
      <c r="K33" s="57">
        <f>'[1]2015'!M57+'[1]2015'!M118+'[1]2015'!M180+'[1]2015'!M241</f>
        <v>0</v>
      </c>
      <c r="L33" s="57">
        <f>'[1]2015'!N57+'[1]2015'!N118+'[1]2015'!N180+'[1]2015'!N241</f>
        <v>0</v>
      </c>
      <c r="M33" s="57">
        <f t="shared" si="10"/>
        <v>13914</v>
      </c>
      <c r="N33" s="57">
        <f t="shared" si="11"/>
        <v>13914</v>
      </c>
      <c r="O33" s="57">
        <f t="shared" si="11"/>
        <v>13914</v>
      </c>
      <c r="P33" s="57">
        <f t="shared" si="11"/>
        <v>13914</v>
      </c>
      <c r="Q33" s="118">
        <f>SUM(E33:P33)-3</f>
        <v>125223</v>
      </c>
      <c r="R33" s="59"/>
      <c r="S33" s="59"/>
      <c r="T33" s="59"/>
      <c r="U33" s="59"/>
      <c r="V33" s="59"/>
    </row>
    <row r="34" spans="1:27" ht="16.5" thickBo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39"/>
      <c r="P34" s="139"/>
      <c r="Q34" s="123"/>
      <c r="R34" s="59"/>
      <c r="S34" s="59"/>
      <c r="T34" s="59"/>
      <c r="U34" s="59"/>
      <c r="V34" s="59"/>
    </row>
    <row r="35" spans="1:27" ht="16.5" thickBot="1">
      <c r="A35" s="199" t="s">
        <v>53</v>
      </c>
      <c r="B35" s="200"/>
      <c r="C35" s="200"/>
      <c r="D35" s="200"/>
      <c r="E35" s="64">
        <f>E13+E17+E33</f>
        <v>40810</v>
      </c>
      <c r="F35" s="64">
        <f t="shared" ref="F35:P35" si="12">F13+F17+F33</f>
        <v>40810</v>
      </c>
      <c r="G35" s="64">
        <f t="shared" si="12"/>
        <v>40810</v>
      </c>
      <c r="H35" s="64">
        <f t="shared" si="12"/>
        <v>40810</v>
      </c>
      <c r="I35" s="64">
        <f t="shared" si="12"/>
        <v>40810</v>
      </c>
      <c r="J35" s="64">
        <f t="shared" si="12"/>
        <v>0</v>
      </c>
      <c r="K35" s="64">
        <f t="shared" si="12"/>
        <v>0</v>
      </c>
      <c r="L35" s="64">
        <f t="shared" si="12"/>
        <v>0</v>
      </c>
      <c r="M35" s="64">
        <f t="shared" si="12"/>
        <v>40810</v>
      </c>
      <c r="N35" s="64">
        <f t="shared" si="12"/>
        <v>40810</v>
      </c>
      <c r="O35" s="64">
        <f t="shared" si="12"/>
        <v>40810</v>
      </c>
      <c r="P35" s="64">
        <f t="shared" si="12"/>
        <v>40810</v>
      </c>
      <c r="Q35" s="64">
        <f>Q13+Q17+Q33-1</f>
        <v>367290</v>
      </c>
      <c r="R35" s="59"/>
      <c r="S35" s="59"/>
      <c r="T35" s="59"/>
      <c r="U35" s="59"/>
      <c r="V35" s="59"/>
      <c r="AA35" s="1"/>
    </row>
    <row r="36" spans="1:27">
      <c r="E36" s="1"/>
      <c r="N36" s="1"/>
    </row>
    <row r="37" spans="1:27">
      <c r="E37" s="1"/>
    </row>
    <row r="39" spans="1:27" ht="15.75">
      <c r="A39" s="140"/>
      <c r="B39" s="140"/>
      <c r="C39" s="140"/>
      <c r="D39" s="140"/>
      <c r="E39" s="149"/>
      <c r="F39" s="140"/>
      <c r="G39" s="140"/>
      <c r="H39" s="140"/>
      <c r="I39" s="140"/>
      <c r="J39" s="140"/>
      <c r="K39" s="140"/>
      <c r="L39" s="140"/>
      <c r="M39" s="140"/>
      <c r="N39" s="140"/>
      <c r="O39" s="140"/>
    </row>
    <row r="40" spans="1:27" ht="15.7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</row>
    <row r="41" spans="1:27" ht="15.75">
      <c r="A41" s="141" t="s">
        <v>79</v>
      </c>
      <c r="B41" s="140"/>
      <c r="C41" s="140"/>
      <c r="D41" s="140"/>
      <c r="E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27" ht="15.75">
      <c r="A42" s="141" t="s">
        <v>55</v>
      </c>
      <c r="B42" s="140"/>
      <c r="C42" s="140"/>
      <c r="D42" s="140"/>
      <c r="E42" s="140"/>
      <c r="F42" s="140" t="s">
        <v>80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1"/>
    </row>
    <row r="43" spans="1:27" ht="15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</row>
    <row r="57" spans="1:15" ht="15.75">
      <c r="A57" s="140"/>
      <c r="O57" s="140"/>
    </row>
  </sheetData>
  <mergeCells count="10">
    <mergeCell ref="A16:D16"/>
    <mergeCell ref="A32:D32"/>
    <mergeCell ref="A33:D33"/>
    <mergeCell ref="A35:D35"/>
    <mergeCell ref="T10:V10"/>
    <mergeCell ref="A14:D14"/>
    <mergeCell ref="E10:G10"/>
    <mergeCell ref="H10:J10"/>
    <mergeCell ref="K10:M10"/>
    <mergeCell ref="N10:P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7" sqref="R27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сметы</vt:lpstr>
      <vt:lpstr>СМЕТА ОБЩАЯ 2016 ГОД</vt:lpstr>
      <vt:lpstr>Лист3</vt:lpstr>
      <vt:lpstr>'СМЕТА ОБЩАЯ 2016 ГОД'!Область_печати</vt:lpstr>
      <vt:lpstr>сметы!Область_печати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2017-03-21T12:41:25Z</cp:lastPrinted>
  <dcterms:created xsi:type="dcterms:W3CDTF">2006-09-28T05:33:49Z</dcterms:created>
  <dcterms:modified xsi:type="dcterms:W3CDTF">2017-03-21T12:46:09Z</dcterms:modified>
</cp:coreProperties>
</file>